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 (3)" sheetId="1" r:id="rId1"/>
    <sheet name="Sheet1 (2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<sst xmlns="http://schemas.openxmlformats.org/spreadsheetml/2006/main" count="102" uniqueCount="25">
  <si>
    <t>Distance Between TP 1 &amp; 2</t>
  </si>
  <si>
    <t>Min Course Length</t>
  </si>
  <si>
    <t>Max course length</t>
  </si>
  <si>
    <t>dist</t>
  </si>
  <si>
    <t>angle</t>
  </si>
  <si>
    <t>N1, W1</t>
  </si>
  <si>
    <t>N2, W2</t>
  </si>
  <si>
    <t>min angle</t>
  </si>
  <si>
    <t>max angle</t>
  </si>
  <si>
    <t>N</t>
  </si>
  <si>
    <t>W</t>
  </si>
  <si>
    <t>N3, W3</t>
  </si>
  <si>
    <t>%</t>
  </si>
  <si>
    <t>angle of base leg</t>
  </si>
  <si>
    <t>min triangle distance</t>
  </si>
  <si>
    <t>max triangle distance</t>
  </si>
  <si>
    <t>length of base leg</t>
  </si>
  <si>
    <t>total dist</t>
  </si>
  <si>
    <t>28% leg</t>
  </si>
  <si>
    <t>other leg</t>
  </si>
  <si>
    <t>W1, N1</t>
  </si>
  <si>
    <t>W2, N2</t>
  </si>
  <si>
    <t>adj. Leg</t>
  </si>
  <si>
    <t>opposite Leg</t>
  </si>
  <si>
    <t>Calculation of where 3rd turnpoint can be, given the first 2 turnpoints, to meet the 28% rule.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</si>
</sst>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6525"/>
          <c:w val="0.85125"/>
          <c:h val="0.893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'Sheet1 (3)'!$B$4:$B$5</c:f>
              <c:numCache/>
            </c:numRef>
          </c:xVal>
          <c:yVal>
            <c:numRef>
              <c:f>'Sheet1 (3)'!$C$4:$C$5</c:f>
              <c:numCache/>
            </c:numRef>
          </c:yVal>
          <c:smooth val="0"/>
        </c:ser>
        <c:ser>
          <c:idx val="6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(3)'!$F$78:$F$88</c:f>
              <c:numCache/>
            </c:numRef>
          </c:xVal>
          <c:yVal>
            <c:numRef>
              <c:f>'Sheet1 (3)'!$G$78:$G$88</c:f>
              <c:numCache/>
            </c:numRef>
          </c:yVal>
          <c:smooth val="0"/>
        </c:ser>
        <c:ser>
          <c:idx val="5"/>
          <c:order val="2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(3)'!$F$65:$F$75</c:f>
              <c:numCache/>
            </c:numRef>
          </c:xVal>
          <c:yVal>
            <c:numRef>
              <c:f>'Sheet1 (3)'!$G$65:$G$75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(3)'!$F$39:$F$49</c:f>
              <c:numCache/>
            </c:numRef>
          </c:xVal>
          <c:yVal>
            <c:numRef>
              <c:f>'Sheet1 (3)'!$G$39:$G$49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(3)'!$F$52:$F$62</c:f>
              <c:numCache/>
            </c:numRef>
          </c:xVal>
          <c:yVal>
            <c:numRef>
              <c:f>'Sheet1 (3)'!$G$52:$G$62</c:f>
              <c:numCache/>
            </c:numRef>
          </c:yVal>
          <c:smooth val="0"/>
        </c:ser>
        <c:ser>
          <c:idx val="2"/>
          <c:order val="5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3175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'Sheet1 (3)'!$F$26:$F$36</c:f>
              <c:numCache/>
            </c:numRef>
          </c:xVal>
          <c:yVal>
            <c:numRef>
              <c:f>'Sheet1 (3)'!$G$26:$G$36</c:f>
              <c:numCache/>
            </c:numRef>
          </c:yVal>
          <c:smooth val="0"/>
        </c:ser>
        <c:ser>
          <c:idx val="0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'Sheet1 (3)'!$F$13:$F$23</c:f>
              <c:numCache/>
            </c:numRef>
          </c:xVal>
          <c:yVal>
            <c:numRef>
              <c:f>'Sheet1 (3)'!$G$13:$G$23</c:f>
              <c:numCache/>
            </c:numRef>
          </c:yVal>
          <c:smooth val="0"/>
        </c:ser>
        <c:axId val="25194026"/>
        <c:axId val="25419643"/>
      </c:scatterChart>
      <c:valAx>
        <c:axId val="2519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419643"/>
        <c:crosses val="autoZero"/>
        <c:crossBetween val="midCat"/>
        <c:dispUnits/>
        <c:majorUnit val="1"/>
      </c:valAx>
      <c:valAx>
        <c:axId val="2541964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25194026"/>
        <c:crosses val="autoZero"/>
        <c:crossBetween val="midCat"/>
        <c:dispUnits/>
        <c:maj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6525"/>
          <c:w val="0.85125"/>
          <c:h val="0.893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'Sheet1 (2)'!$B$10:$B$11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'Sheet1 (2)'!$C$10:$C$11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'Sheet1 (2)'!$F$84:$F$94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(2)'!$G$84:$G$94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2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'Sheet1 (2)'!$F$71:$F$81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(2)'!$G$71:$G$81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(2)'!$F$45:$F$55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(2)'!$G$45:$G$55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(2)'!$F$58:$F$68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(2)'!$G$58:$G$68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5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3175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3175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'Sheet1 (2)'!$F$32:$F$42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(2)'!$G$32:$G$42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(2)'!$F$19:$F$29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'Sheet1 (2)'!$G$19:$G$29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7450196"/>
        <c:axId val="45725173"/>
      </c:scatterChart>
      <c:valAx>
        <c:axId val="27450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5173"/>
        <c:crosses val="autoZero"/>
        <c:crossBetween val="midCat"/>
        <c:dispUnits/>
        <c:majorUnit val="1"/>
      </c:valAx>
      <c:valAx>
        <c:axId val="4572517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27450196"/>
        <c:crosses val="autoZero"/>
        <c:crossBetween val="midCat"/>
        <c:dispUnits/>
        <c:maj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1975"/>
          <c:w val="0.8595"/>
          <c:h val="0.87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(Sheet1!$B$10:$B$13,Sheet1!$B$16:$B$19,Sheet1!$B$22:$B$25,Sheet1!$B$28:$B$31)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(Sheet1!$C$10:$C$13,Sheet1!$C$16:$C$19,Sheet1!$C$22:$C$25,Sheet1!$C$28:$C$31)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8873374"/>
        <c:axId val="12751503"/>
      </c:scatterChart>
      <c:valAx>
        <c:axId val="887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1503"/>
        <c:crosses val="autoZero"/>
        <c:crossBetween val="midCat"/>
        <c:dispUnits/>
        <c:majorUnit val="0.5"/>
      </c:valAx>
      <c:valAx>
        <c:axId val="1275150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8873374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</xdr:row>
      <xdr:rowOff>0</xdr:rowOff>
    </xdr:from>
    <xdr:to>
      <xdr:col>9</xdr:col>
      <xdr:colOff>495300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829175" y="323850"/>
        <a:ext cx="2743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114300</xdr:rowOff>
    </xdr:from>
    <xdr:to>
      <xdr:col>9</xdr:col>
      <xdr:colOff>457200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4791075" y="114300"/>
        <a:ext cx="2743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9</xdr:row>
      <xdr:rowOff>57150</xdr:rowOff>
    </xdr:from>
    <xdr:to>
      <xdr:col>10</xdr:col>
      <xdr:colOff>600075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5067300" y="1514475"/>
        <a:ext cx="2933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C7">
      <selection activeCell="D4" sqref="D4"/>
    </sheetView>
  </sheetViews>
  <sheetFormatPr defaultColWidth="9.140625" defaultRowHeight="12.75"/>
  <cols>
    <col min="1" max="1" width="23.7109375" style="0" customWidth="1"/>
    <col min="2" max="2" width="14.140625" style="0" customWidth="1"/>
    <col min="4" max="4" width="13.421875" style="0" customWidth="1"/>
  </cols>
  <sheetData>
    <row r="1" ht="12.75">
      <c r="A1" s="1" t="s">
        <v>24</v>
      </c>
    </row>
    <row r="3" spans="2:3" ht="12.75">
      <c r="B3" t="s">
        <v>10</v>
      </c>
      <c r="C3" t="s">
        <v>9</v>
      </c>
    </row>
    <row r="4" spans="1:3" ht="12.75">
      <c r="A4" t="s">
        <v>20</v>
      </c>
      <c r="B4">
        <v>-91</v>
      </c>
      <c r="C4">
        <v>47</v>
      </c>
    </row>
    <row r="5" spans="1:3" ht="12.75">
      <c r="A5" t="s">
        <v>21</v>
      </c>
      <c r="B5">
        <v>-95</v>
      </c>
      <c r="C5">
        <v>48</v>
      </c>
    </row>
    <row r="6" spans="1:2" ht="12.75">
      <c r="A6" t="s">
        <v>16</v>
      </c>
      <c r="B6">
        <f>SQRT((C5-C4)^2+(B5-B4)^2)</f>
        <v>4.123105625617661</v>
      </c>
    </row>
    <row r="7" spans="1:2" ht="12.75">
      <c r="A7" t="s">
        <v>13</v>
      </c>
      <c r="B7">
        <f>IF(B5=B4,IF(C5&gt;C4,90,270),IF(B5&gt;B4,180/PI()*ATAN((C5-C4)/(B5-B4)),180+180/PI()*ATAN((C5-C4)/(B5-B4))))</f>
        <v>165.96375653207352</v>
      </c>
    </row>
    <row r="9" spans="1:2" ht="12.75">
      <c r="A9" t="s">
        <v>14</v>
      </c>
      <c r="B9">
        <f>B6/0.44</f>
        <v>9.370694603676501</v>
      </c>
    </row>
    <row r="10" spans="1:2" ht="12.75">
      <c r="A10" t="s">
        <v>15</v>
      </c>
      <c r="B10">
        <f>B6/0.28</f>
        <v>14.725377234348786</v>
      </c>
    </row>
    <row r="11" ht="12.75">
      <c r="E11">
        <f>180/PI()*ACOS((C13^2+$B$6^2-D13^2)/(2*C13*$B$6))</f>
        <v>38.21321070173819</v>
      </c>
    </row>
    <row r="12" spans="2:7" ht="12.75">
      <c r="B12" t="s">
        <v>17</v>
      </c>
      <c r="C12" t="s">
        <v>18</v>
      </c>
      <c r="D12" t="s">
        <v>19</v>
      </c>
      <c r="E12" t="s">
        <v>4</v>
      </c>
      <c r="F12" t="s">
        <v>10</v>
      </c>
      <c r="G12" t="s">
        <v>9</v>
      </c>
    </row>
    <row r="13" spans="2:7" ht="12.75">
      <c r="B13">
        <f>$B$9</f>
        <v>9.370694603676501</v>
      </c>
      <c r="C13">
        <f aca="true" t="shared" si="0" ref="C13:C23">B13*0.28</f>
        <v>2.6237944890294207</v>
      </c>
      <c r="D13">
        <f aca="true" t="shared" si="1" ref="D13:D23">B13-C13-$B$6</f>
        <v>2.62379448902942</v>
      </c>
      <c r="E13">
        <f aca="true" t="shared" si="2" ref="E13:E23">180/PI()*ACOS((C13^2+$B$6^2-D13^2)/(2*C13*$B$6))</f>
        <v>38.21321070173819</v>
      </c>
      <c r="F13">
        <f aca="true" t="shared" si="3" ref="F13:F23">$B$4+C13*COS(($B$7+E13)*PI()/180)</f>
        <v>-93.39364791081111</v>
      </c>
      <c r="G13">
        <f aca="true" t="shared" si="4" ref="G13:G23">$C$4+C13*SIN(($B$7+E13)*PI()/180)</f>
        <v>45.92540835675557</v>
      </c>
    </row>
    <row r="14" spans="2:7" ht="12.75">
      <c r="B14">
        <f aca="true" t="shared" si="5" ref="B14:B22">B13+($B$10-$B$9)/10</f>
        <v>9.90616286674373</v>
      </c>
      <c r="C14">
        <f t="shared" si="0"/>
        <v>2.7737256026882444</v>
      </c>
      <c r="D14">
        <f t="shared" si="1"/>
        <v>3.009331638437824</v>
      </c>
      <c r="E14">
        <f t="shared" si="2"/>
        <v>46.86862786873909</v>
      </c>
      <c r="F14">
        <f t="shared" si="3"/>
        <v>-93.3306514736176</v>
      </c>
      <c r="G14">
        <f t="shared" si="4"/>
        <v>45.496132509982246</v>
      </c>
    </row>
    <row r="15" spans="2:7" ht="12.75">
      <c r="B15">
        <f t="shared" si="5"/>
        <v>10.441631129810958</v>
      </c>
      <c r="C15">
        <f t="shared" si="0"/>
        <v>2.9236567163470686</v>
      </c>
      <c r="D15">
        <f t="shared" si="1"/>
        <v>3.394868787846229</v>
      </c>
      <c r="E15">
        <f t="shared" si="2"/>
        <v>54.43454312393001</v>
      </c>
      <c r="F15">
        <f t="shared" si="3"/>
        <v>-93.22653282020593</v>
      </c>
      <c r="G15">
        <f t="shared" si="4"/>
        <v>45.10518597335065</v>
      </c>
    </row>
    <row r="16" spans="2:7" ht="12.75">
      <c r="B16">
        <f t="shared" si="5"/>
        <v>10.977099392878186</v>
      </c>
      <c r="C16">
        <f t="shared" si="0"/>
        <v>3.0735878300058923</v>
      </c>
      <c r="D16">
        <f t="shared" si="1"/>
        <v>3.780405937254633</v>
      </c>
      <c r="E16">
        <f t="shared" si="2"/>
        <v>61.34125237694231</v>
      </c>
      <c r="F16">
        <f t="shared" si="3"/>
        <v>-93.08418582928553</v>
      </c>
      <c r="G16">
        <f t="shared" si="4"/>
        <v>44.74099323202303</v>
      </c>
    </row>
    <row r="17" spans="2:7" ht="12.75">
      <c r="B17">
        <f t="shared" si="5"/>
        <v>11.512567655945414</v>
      </c>
      <c r="C17">
        <f t="shared" si="0"/>
        <v>3.2235189436647165</v>
      </c>
      <c r="D17">
        <f t="shared" si="1"/>
        <v>4.165943086663037</v>
      </c>
      <c r="E17">
        <f t="shared" si="2"/>
        <v>67.8179305108201</v>
      </c>
      <c r="F17">
        <f t="shared" si="3"/>
        <v>-92.90465987630085</v>
      </c>
      <c r="G17">
        <f t="shared" si="4"/>
        <v>44.39935678422147</v>
      </c>
    </row>
    <row r="18" spans="2:7" ht="12.75">
      <c r="B18">
        <f t="shared" si="5"/>
        <v>12.048035919012642</v>
      </c>
      <c r="C18">
        <f t="shared" si="0"/>
        <v>3.37345005732354</v>
      </c>
      <c r="D18">
        <f t="shared" si="1"/>
        <v>4.551480236071442</v>
      </c>
      <c r="E18">
        <f t="shared" si="2"/>
        <v>74.00757870587003</v>
      </c>
      <c r="F18">
        <f t="shared" si="3"/>
        <v>-92.68818642454895</v>
      </c>
      <c r="G18">
        <f t="shared" si="4"/>
        <v>44.07935077675787</v>
      </c>
    </row>
    <row r="19" spans="2:7" ht="12.75">
      <c r="B19">
        <f t="shared" si="5"/>
        <v>12.58350418207987</v>
      </c>
      <c r="C19">
        <f t="shared" si="0"/>
        <v>3.5233811709823644</v>
      </c>
      <c r="D19">
        <f t="shared" si="1"/>
        <v>4.937017385479845</v>
      </c>
      <c r="E19">
        <f t="shared" si="2"/>
        <v>80.0104017697204</v>
      </c>
      <c r="F19">
        <f t="shared" si="3"/>
        <v>-92.43453982183395</v>
      </c>
      <c r="G19">
        <f t="shared" si="4"/>
        <v>43.78187781841558</v>
      </c>
    </row>
    <row r="20" spans="2:7" ht="12.75">
      <c r="B20">
        <f t="shared" si="5"/>
        <v>13.118972445147099</v>
      </c>
      <c r="C20">
        <f t="shared" si="0"/>
        <v>3.673312284641188</v>
      </c>
      <c r="D20">
        <f t="shared" si="1"/>
        <v>5.32255453488825</v>
      </c>
      <c r="E20">
        <f t="shared" si="2"/>
        <v>85.90395624184762</v>
      </c>
      <c r="F20">
        <f t="shared" si="3"/>
        <v>-92.1431789118762</v>
      </c>
      <c r="G20">
        <f t="shared" si="4"/>
        <v>43.509102534313364</v>
      </c>
    </row>
    <row r="21" spans="2:7" ht="12.75">
      <c r="B21">
        <f t="shared" si="5"/>
        <v>13.654440708214327</v>
      </c>
      <c r="C21">
        <f t="shared" si="0"/>
        <v>3.823243398300012</v>
      </c>
      <c r="D21">
        <f t="shared" si="1"/>
        <v>5.708091684296655</v>
      </c>
      <c r="E21">
        <f t="shared" si="2"/>
        <v>91.75422649058486</v>
      </c>
      <c r="F21">
        <f t="shared" si="3"/>
        <v>-91.81329454812035</v>
      </c>
      <c r="G21">
        <f t="shared" si="4"/>
        <v>43.264261510672576</v>
      </c>
    </row>
    <row r="22" spans="2:7" ht="12.75">
      <c r="B22">
        <f t="shared" si="5"/>
        <v>14.189908971281556</v>
      </c>
      <c r="C22">
        <f t="shared" si="0"/>
        <v>3.973174511958836</v>
      </c>
      <c r="D22">
        <f t="shared" si="1"/>
        <v>6.093628833705059</v>
      </c>
      <c r="E22">
        <f t="shared" si="2"/>
        <v>97.62292960389073</v>
      </c>
      <c r="F22">
        <f t="shared" si="3"/>
        <v>-91.44380300418122</v>
      </c>
      <c r="G22">
        <f t="shared" si="4"/>
        <v>43.05168965303396</v>
      </c>
    </row>
    <row r="23" spans="2:7" ht="12.75">
      <c r="B23">
        <f>$B$10</f>
        <v>14.725377234348786</v>
      </c>
      <c r="C23">
        <f t="shared" si="0"/>
        <v>4.123105625617661</v>
      </c>
      <c r="D23">
        <f t="shared" si="1"/>
        <v>6.479165983113465</v>
      </c>
      <c r="E23">
        <f t="shared" si="2"/>
        <v>103.5735785965236</v>
      </c>
      <c r="F23">
        <f t="shared" si="3"/>
        <v>-91.03329382057437</v>
      </c>
      <c r="G23">
        <f t="shared" si="4"/>
        <v>42.87702879933517</v>
      </c>
    </row>
    <row r="25" spans="2:7" ht="12.75">
      <c r="B25" t="s">
        <v>17</v>
      </c>
      <c r="C25" t="s">
        <v>18</v>
      </c>
      <c r="D25" t="s">
        <v>19</v>
      </c>
      <c r="E25" t="s">
        <v>4</v>
      </c>
      <c r="F25" t="s">
        <v>10</v>
      </c>
      <c r="G25" t="s">
        <v>9</v>
      </c>
    </row>
    <row r="26" spans="2:7" ht="12.75">
      <c r="B26">
        <f>$B$9</f>
        <v>9.370694603676501</v>
      </c>
      <c r="C26">
        <f aca="true" t="shared" si="6" ref="C26:C36">B26*0.28</f>
        <v>2.6237944890294207</v>
      </c>
      <c r="D26">
        <f aca="true" t="shared" si="7" ref="D26:D36">B26-C26-$B$6</f>
        <v>2.62379448902942</v>
      </c>
      <c r="E26">
        <f aca="true" t="shared" si="8" ref="E26:E36">180/PI()*ACOS((C26^2+$B$6^2-D26^2)/(2*C26*$B$6))</f>
        <v>38.21321070173819</v>
      </c>
      <c r="F26">
        <f aca="true" t="shared" si="9" ref="F26:F36">$B$4+C26*COS(($B$7-E26)*PI()/180)</f>
        <v>-92.60635208918889</v>
      </c>
      <c r="G26">
        <f aca="true" t="shared" si="10" ref="G26:G36">$C$4+C26*SIN(($B$7-E26)*PI()/180)</f>
        <v>49.07459164324443</v>
      </c>
    </row>
    <row r="27" spans="2:7" ht="12.75">
      <c r="B27">
        <f aca="true" t="shared" si="11" ref="B27:B35">B26+($B$10-$B$9)/10</f>
        <v>9.90616286674373</v>
      </c>
      <c r="C27">
        <f t="shared" si="6"/>
        <v>2.7737256026882444</v>
      </c>
      <c r="D27">
        <f t="shared" si="7"/>
        <v>3.009331638437824</v>
      </c>
      <c r="E27">
        <f t="shared" si="8"/>
        <v>46.86862786873909</v>
      </c>
      <c r="F27">
        <f t="shared" si="9"/>
        <v>-92.34875483436012</v>
      </c>
      <c r="G27">
        <f t="shared" si="10"/>
        <v>49.42371906701219</v>
      </c>
    </row>
    <row r="28" spans="2:7" ht="12.75">
      <c r="B28">
        <f t="shared" si="11"/>
        <v>10.441631129810958</v>
      </c>
      <c r="C28">
        <f t="shared" si="6"/>
        <v>2.9236567163470686</v>
      </c>
      <c r="D28">
        <f t="shared" si="7"/>
        <v>3.394868787846229</v>
      </c>
      <c r="E28">
        <f t="shared" si="8"/>
        <v>54.43454312393001</v>
      </c>
      <c r="F28">
        <f t="shared" si="9"/>
        <v>-92.07291059352319</v>
      </c>
      <c r="G28">
        <f t="shared" si="10"/>
        <v>49.719674880081634</v>
      </c>
    </row>
    <row r="29" spans="2:7" ht="12.75">
      <c r="B29">
        <f t="shared" si="11"/>
        <v>10.977099392878186</v>
      </c>
      <c r="C29">
        <f t="shared" si="6"/>
        <v>3.0735878300058923</v>
      </c>
      <c r="D29">
        <f t="shared" si="7"/>
        <v>3.780405937254633</v>
      </c>
      <c r="E29">
        <f t="shared" si="8"/>
        <v>61.34125237694231</v>
      </c>
      <c r="F29">
        <f t="shared" si="9"/>
        <v>-91.77592548796865</v>
      </c>
      <c r="G29">
        <f t="shared" si="10"/>
        <v>49.97403459729051</v>
      </c>
    </row>
    <row r="30" spans="2:7" ht="12.75">
      <c r="B30">
        <f t="shared" si="11"/>
        <v>11.512567655945414</v>
      </c>
      <c r="C30">
        <f t="shared" si="6"/>
        <v>3.2235189436647165</v>
      </c>
      <c r="D30">
        <f t="shared" si="7"/>
        <v>4.165943086663037</v>
      </c>
      <c r="E30">
        <f t="shared" si="8"/>
        <v>67.8179305108201</v>
      </c>
      <c r="F30">
        <f t="shared" si="9"/>
        <v>-91.45675014225203</v>
      </c>
      <c r="G30">
        <f t="shared" si="10"/>
        <v>50.19099572041675</v>
      </c>
    </row>
    <row r="31" spans="2:7" ht="12.75">
      <c r="B31">
        <f t="shared" si="11"/>
        <v>12.048035919012642</v>
      </c>
      <c r="C31">
        <f t="shared" si="6"/>
        <v>3.37345005732354</v>
      </c>
      <c r="D31">
        <f t="shared" si="7"/>
        <v>4.551480236071442</v>
      </c>
      <c r="E31">
        <f t="shared" si="8"/>
        <v>74.00757870587003</v>
      </c>
      <c r="F31">
        <f t="shared" si="9"/>
        <v>-91.1151530930763</v>
      </c>
      <c r="G31">
        <f t="shared" si="10"/>
        <v>50.37148410264844</v>
      </c>
    </row>
    <row r="32" spans="2:7" ht="12.75">
      <c r="B32">
        <f t="shared" si="11"/>
        <v>12.58350418207987</v>
      </c>
      <c r="C32">
        <f t="shared" si="6"/>
        <v>3.5233811709823644</v>
      </c>
      <c r="D32">
        <f t="shared" si="7"/>
        <v>4.937017385479845</v>
      </c>
      <c r="E32">
        <f t="shared" si="8"/>
        <v>80.0104017697204</v>
      </c>
      <c r="F32">
        <f t="shared" si="9"/>
        <v>-90.75135999263729</v>
      </c>
      <c r="G32">
        <f t="shared" si="10"/>
        <v>50.51459713520223</v>
      </c>
    </row>
    <row r="33" spans="2:7" ht="12.75">
      <c r="B33">
        <f t="shared" si="11"/>
        <v>13.118972445147099</v>
      </c>
      <c r="C33">
        <f t="shared" si="6"/>
        <v>3.673312284641188</v>
      </c>
      <c r="D33">
        <f t="shared" si="7"/>
        <v>5.32255453488825</v>
      </c>
      <c r="E33">
        <f t="shared" si="8"/>
        <v>85.90395624184762</v>
      </c>
      <c r="F33">
        <f t="shared" si="9"/>
        <v>-90.36591199721471</v>
      </c>
      <c r="G33">
        <f t="shared" si="10"/>
        <v>50.61817019295937</v>
      </c>
    </row>
    <row r="34" spans="2:7" ht="12.75">
      <c r="B34">
        <f t="shared" si="11"/>
        <v>13.654440708214327</v>
      </c>
      <c r="C34">
        <f t="shared" si="6"/>
        <v>3.823243398300012</v>
      </c>
      <c r="D34">
        <f t="shared" si="7"/>
        <v>5.708091684296655</v>
      </c>
      <c r="E34">
        <f t="shared" si="8"/>
        <v>91.75422649058486</v>
      </c>
      <c r="F34">
        <f t="shared" si="9"/>
        <v>-89.95961825336389</v>
      </c>
      <c r="G34">
        <f t="shared" si="10"/>
        <v>50.678966689698484</v>
      </c>
    </row>
    <row r="35" spans="2:7" ht="12.75">
      <c r="B35">
        <f t="shared" si="11"/>
        <v>14.189908971281556</v>
      </c>
      <c r="C35">
        <f t="shared" si="6"/>
        <v>3.973174511958836</v>
      </c>
      <c r="D35">
        <f t="shared" si="7"/>
        <v>6.093628833705059</v>
      </c>
      <c r="E35">
        <f t="shared" si="8"/>
        <v>97.62292960389073</v>
      </c>
      <c r="F35">
        <f t="shared" si="9"/>
        <v>-89.53356248747</v>
      </c>
      <c r="G35">
        <f t="shared" si="10"/>
        <v>50.69265171987884</v>
      </c>
    </row>
    <row r="36" spans="2:7" ht="12.75">
      <c r="B36">
        <f>$B$10</f>
        <v>14.725377234348786</v>
      </c>
      <c r="C36">
        <f t="shared" si="6"/>
        <v>4.123105625617661</v>
      </c>
      <c r="D36">
        <f t="shared" si="7"/>
        <v>6.479165983113465</v>
      </c>
      <c r="E36">
        <f t="shared" si="8"/>
        <v>103.5735785965236</v>
      </c>
      <c r="F36">
        <f t="shared" si="9"/>
        <v>-89.08915515901747</v>
      </c>
      <c r="G36">
        <f t="shared" si="10"/>
        <v>50.65358344556279</v>
      </c>
    </row>
    <row r="38" spans="2:7" ht="12.75">
      <c r="B38" t="s">
        <v>17</v>
      </c>
      <c r="C38" t="s">
        <v>18</v>
      </c>
      <c r="D38" t="s">
        <v>19</v>
      </c>
      <c r="E38" t="s">
        <v>4</v>
      </c>
      <c r="F38" t="s">
        <v>10</v>
      </c>
      <c r="G38" t="s">
        <v>9</v>
      </c>
    </row>
    <row r="39" spans="2:7" ht="12.75">
      <c r="B39">
        <f>$B$9</f>
        <v>9.370694603676501</v>
      </c>
      <c r="C39">
        <f aca="true" t="shared" si="12" ref="C39:C49">B39*0.28</f>
        <v>2.6237944890294207</v>
      </c>
      <c r="D39">
        <f aca="true" t="shared" si="13" ref="D39:D49">B39-C39-$B$6</f>
        <v>2.62379448902942</v>
      </c>
      <c r="E39">
        <f aca="true" t="shared" si="14" ref="E39:E49">180/PI()*ACOS((C39^2+$B$6^2-D39^2)/(2*C39*$B$6))</f>
        <v>38.21321070173819</v>
      </c>
      <c r="F39">
        <f aca="true" t="shared" si="15" ref="F39:F49">$B$5+C39*COS(($B$7-180+E39)*PI()/180)</f>
        <v>-92.60635208918889</v>
      </c>
      <c r="G39">
        <f aca="true" t="shared" si="16" ref="G39:G49">$C$5+C39*SIN(($B$7-180+E39)*PI()/180)</f>
        <v>49.07459164324443</v>
      </c>
    </row>
    <row r="40" spans="2:7" ht="12.75">
      <c r="B40">
        <f aca="true" t="shared" si="17" ref="B40:B48">B39+($B$10-$B$9)/10</f>
        <v>9.90616286674373</v>
      </c>
      <c r="C40">
        <f t="shared" si="12"/>
        <v>2.7737256026882444</v>
      </c>
      <c r="D40">
        <f t="shared" si="13"/>
        <v>3.009331638437824</v>
      </c>
      <c r="E40">
        <f t="shared" si="14"/>
        <v>46.86862786873909</v>
      </c>
      <c r="F40">
        <f t="shared" si="15"/>
        <v>-92.6693485263824</v>
      </c>
      <c r="G40">
        <f t="shared" si="16"/>
        <v>49.50386749001776</v>
      </c>
    </row>
    <row r="41" spans="2:7" ht="12.75">
      <c r="B41">
        <f t="shared" si="17"/>
        <v>10.441631129810958</v>
      </c>
      <c r="C41">
        <f t="shared" si="12"/>
        <v>2.9236567163470686</v>
      </c>
      <c r="D41">
        <f t="shared" si="13"/>
        <v>3.394868787846229</v>
      </c>
      <c r="E41">
        <f t="shared" si="14"/>
        <v>54.43454312393001</v>
      </c>
      <c r="F41">
        <f t="shared" si="15"/>
        <v>-92.77346717979407</v>
      </c>
      <c r="G41">
        <f t="shared" si="16"/>
        <v>49.89481402664935</v>
      </c>
    </row>
    <row r="42" spans="2:7" ht="12.75">
      <c r="B42">
        <f t="shared" si="17"/>
        <v>10.977099392878186</v>
      </c>
      <c r="C42">
        <f t="shared" si="12"/>
        <v>3.0735878300058923</v>
      </c>
      <c r="D42">
        <f t="shared" si="13"/>
        <v>3.780405937254633</v>
      </c>
      <c r="E42">
        <f t="shared" si="14"/>
        <v>61.34125237694231</v>
      </c>
      <c r="F42">
        <f t="shared" si="15"/>
        <v>-92.91581417071447</v>
      </c>
      <c r="G42">
        <f t="shared" si="16"/>
        <v>50.25900676797697</v>
      </c>
    </row>
    <row r="43" spans="2:7" ht="12.75">
      <c r="B43">
        <f t="shared" si="17"/>
        <v>11.512567655945414</v>
      </c>
      <c r="C43">
        <f t="shared" si="12"/>
        <v>3.2235189436647165</v>
      </c>
      <c r="D43">
        <f t="shared" si="13"/>
        <v>4.165943086663037</v>
      </c>
      <c r="E43">
        <f t="shared" si="14"/>
        <v>67.8179305108201</v>
      </c>
      <c r="F43">
        <f t="shared" si="15"/>
        <v>-93.09534012369915</v>
      </c>
      <c r="G43">
        <f t="shared" si="16"/>
        <v>50.60064321577853</v>
      </c>
    </row>
    <row r="44" spans="2:7" ht="12.75">
      <c r="B44">
        <f t="shared" si="17"/>
        <v>12.048035919012642</v>
      </c>
      <c r="C44">
        <f t="shared" si="12"/>
        <v>3.37345005732354</v>
      </c>
      <c r="D44">
        <f t="shared" si="13"/>
        <v>4.551480236071442</v>
      </c>
      <c r="E44">
        <f t="shared" si="14"/>
        <v>74.00757870587003</v>
      </c>
      <c r="F44">
        <f t="shared" si="15"/>
        <v>-93.31181357545105</v>
      </c>
      <c r="G44">
        <f t="shared" si="16"/>
        <v>50.92064922324213</v>
      </c>
    </row>
    <row r="45" spans="2:7" ht="12.75">
      <c r="B45">
        <f t="shared" si="17"/>
        <v>12.58350418207987</v>
      </c>
      <c r="C45">
        <f t="shared" si="12"/>
        <v>3.5233811709823644</v>
      </c>
      <c r="D45">
        <f t="shared" si="13"/>
        <v>4.937017385479845</v>
      </c>
      <c r="E45">
        <f t="shared" si="14"/>
        <v>80.0104017697204</v>
      </c>
      <c r="F45">
        <f t="shared" si="15"/>
        <v>-93.56546017816605</v>
      </c>
      <c r="G45">
        <f t="shared" si="16"/>
        <v>51.21812218158442</v>
      </c>
    </row>
    <row r="46" spans="2:7" ht="12.75">
      <c r="B46">
        <f t="shared" si="17"/>
        <v>13.118972445147099</v>
      </c>
      <c r="C46">
        <f t="shared" si="12"/>
        <v>3.673312284641188</v>
      </c>
      <c r="D46">
        <f t="shared" si="13"/>
        <v>5.32255453488825</v>
      </c>
      <c r="E46">
        <f t="shared" si="14"/>
        <v>85.90395624184762</v>
      </c>
      <c r="F46">
        <f t="shared" si="15"/>
        <v>-93.8568210881238</v>
      </c>
      <c r="G46">
        <f t="shared" si="16"/>
        <v>51.490897465686636</v>
      </c>
    </row>
    <row r="47" spans="2:7" ht="12.75">
      <c r="B47">
        <f t="shared" si="17"/>
        <v>13.654440708214327</v>
      </c>
      <c r="C47">
        <f t="shared" si="12"/>
        <v>3.823243398300012</v>
      </c>
      <c r="D47">
        <f t="shared" si="13"/>
        <v>5.708091684296655</v>
      </c>
      <c r="E47">
        <f t="shared" si="14"/>
        <v>91.75422649058486</v>
      </c>
      <c r="F47">
        <f t="shared" si="15"/>
        <v>-94.18670545187965</v>
      </c>
      <c r="G47">
        <f t="shared" si="16"/>
        <v>51.735738489327424</v>
      </c>
    </row>
    <row r="48" spans="2:7" ht="12.75">
      <c r="B48">
        <f t="shared" si="17"/>
        <v>14.189908971281556</v>
      </c>
      <c r="C48">
        <f t="shared" si="12"/>
        <v>3.973174511958836</v>
      </c>
      <c r="D48">
        <f t="shared" si="13"/>
        <v>6.093628833705059</v>
      </c>
      <c r="E48">
        <f t="shared" si="14"/>
        <v>97.62292960389073</v>
      </c>
      <c r="F48">
        <f t="shared" si="15"/>
        <v>-94.55619699581878</v>
      </c>
      <c r="G48">
        <f t="shared" si="16"/>
        <v>51.94831034696604</v>
      </c>
    </row>
    <row r="49" spans="2:7" ht="12.75">
      <c r="B49">
        <f>$B$10</f>
        <v>14.725377234348786</v>
      </c>
      <c r="C49">
        <f t="shared" si="12"/>
        <v>4.123105625617661</v>
      </c>
      <c r="D49">
        <f t="shared" si="13"/>
        <v>6.479165983113465</v>
      </c>
      <c r="E49">
        <f t="shared" si="14"/>
        <v>103.5735785965236</v>
      </c>
      <c r="F49">
        <f t="shared" si="15"/>
        <v>-94.96670617942563</v>
      </c>
      <c r="G49">
        <f t="shared" si="16"/>
        <v>52.12297120066483</v>
      </c>
    </row>
    <row r="51" spans="2:7" ht="12.75">
      <c r="B51" t="s">
        <v>17</v>
      </c>
      <c r="C51" t="s">
        <v>18</v>
      </c>
      <c r="D51" t="s">
        <v>19</v>
      </c>
      <c r="E51" t="s">
        <v>4</v>
      </c>
      <c r="F51" t="s">
        <v>10</v>
      </c>
      <c r="G51" t="s">
        <v>9</v>
      </c>
    </row>
    <row r="52" spans="2:7" ht="12.75">
      <c r="B52">
        <f>$B$9</f>
        <v>9.370694603676501</v>
      </c>
      <c r="C52">
        <f aca="true" t="shared" si="18" ref="C52:C62">B52*0.28</f>
        <v>2.6237944890294207</v>
      </c>
      <c r="D52">
        <f aca="true" t="shared" si="19" ref="D52:D62">B52-C52-$B$6</f>
        <v>2.62379448902942</v>
      </c>
      <c r="E52">
        <f aca="true" t="shared" si="20" ref="E52:E62">180/PI()*ACOS((C52^2+$B$6^2-D52^2)/(2*C52*$B$6))</f>
        <v>38.21321070173819</v>
      </c>
      <c r="F52">
        <f aca="true" t="shared" si="21" ref="F52:F62">$B$5+C52*COS(($B$7-180-E52)*PI()/180)</f>
        <v>-93.39364791081111</v>
      </c>
      <c r="G52">
        <f aca="true" t="shared" si="22" ref="G52:G62">$C$5+C52*SIN(($B$7-180-E52)*PI()/180)</f>
        <v>45.92540835675557</v>
      </c>
    </row>
    <row r="53" spans="2:7" ht="12.75">
      <c r="B53">
        <f aca="true" t="shared" si="23" ref="B53:B61">B52+($B$10-$B$9)/10</f>
        <v>9.90616286674373</v>
      </c>
      <c r="C53">
        <f t="shared" si="18"/>
        <v>2.7737256026882444</v>
      </c>
      <c r="D53">
        <f t="shared" si="19"/>
        <v>3.009331638437824</v>
      </c>
      <c r="E53">
        <f t="shared" si="20"/>
        <v>46.86862786873909</v>
      </c>
      <c r="F53">
        <f t="shared" si="21"/>
        <v>-93.65124516563988</v>
      </c>
      <c r="G53">
        <f t="shared" si="22"/>
        <v>45.57628093298781</v>
      </c>
    </row>
    <row r="54" spans="2:7" ht="12.75">
      <c r="B54">
        <f t="shared" si="23"/>
        <v>10.441631129810958</v>
      </c>
      <c r="C54">
        <f t="shared" si="18"/>
        <v>2.9236567163470686</v>
      </c>
      <c r="D54">
        <f t="shared" si="19"/>
        <v>3.394868787846229</v>
      </c>
      <c r="E54">
        <f t="shared" si="20"/>
        <v>54.43454312393001</v>
      </c>
      <c r="F54">
        <f t="shared" si="21"/>
        <v>-93.92708940647681</v>
      </c>
      <c r="G54">
        <f t="shared" si="22"/>
        <v>45.280325119918366</v>
      </c>
    </row>
    <row r="55" spans="2:7" ht="12.75">
      <c r="B55">
        <f t="shared" si="23"/>
        <v>10.977099392878186</v>
      </c>
      <c r="C55">
        <f t="shared" si="18"/>
        <v>3.0735878300058923</v>
      </c>
      <c r="D55">
        <f t="shared" si="19"/>
        <v>3.780405937254633</v>
      </c>
      <c r="E55">
        <f t="shared" si="20"/>
        <v>61.34125237694231</v>
      </c>
      <c r="F55">
        <f t="shared" si="21"/>
        <v>-94.22407451203135</v>
      </c>
      <c r="G55">
        <f t="shared" si="22"/>
        <v>45.02596540270949</v>
      </c>
    </row>
    <row r="56" spans="2:7" ht="12.75">
      <c r="B56">
        <f t="shared" si="23"/>
        <v>11.512567655945414</v>
      </c>
      <c r="C56">
        <f t="shared" si="18"/>
        <v>3.2235189436647165</v>
      </c>
      <c r="D56">
        <f t="shared" si="19"/>
        <v>4.165943086663037</v>
      </c>
      <c r="E56">
        <f t="shared" si="20"/>
        <v>67.8179305108201</v>
      </c>
      <c r="F56">
        <f t="shared" si="21"/>
        <v>-94.54324985774797</v>
      </c>
      <c r="G56">
        <f t="shared" si="22"/>
        <v>44.80900427958325</v>
      </c>
    </row>
    <row r="57" spans="2:7" ht="12.75">
      <c r="B57">
        <f t="shared" si="23"/>
        <v>12.048035919012642</v>
      </c>
      <c r="C57">
        <f t="shared" si="18"/>
        <v>3.37345005732354</v>
      </c>
      <c r="D57">
        <f t="shared" si="19"/>
        <v>4.551480236071442</v>
      </c>
      <c r="E57">
        <f t="shared" si="20"/>
        <v>74.00757870587003</v>
      </c>
      <c r="F57">
        <f t="shared" si="21"/>
        <v>-94.8848469069237</v>
      </c>
      <c r="G57">
        <f t="shared" si="22"/>
        <v>44.62851589735156</v>
      </c>
    </row>
    <row r="58" spans="2:7" ht="12.75">
      <c r="B58">
        <f t="shared" si="23"/>
        <v>12.58350418207987</v>
      </c>
      <c r="C58">
        <f t="shared" si="18"/>
        <v>3.5233811709823644</v>
      </c>
      <c r="D58">
        <f t="shared" si="19"/>
        <v>4.937017385479845</v>
      </c>
      <c r="E58">
        <f t="shared" si="20"/>
        <v>80.0104017697204</v>
      </c>
      <c r="F58">
        <f t="shared" si="21"/>
        <v>-95.24864000736271</v>
      </c>
      <c r="G58">
        <f t="shared" si="22"/>
        <v>44.48540286479777</v>
      </c>
    </row>
    <row r="59" spans="2:7" ht="12.75">
      <c r="B59">
        <f t="shared" si="23"/>
        <v>13.118972445147099</v>
      </c>
      <c r="C59">
        <f t="shared" si="18"/>
        <v>3.673312284641188</v>
      </c>
      <c r="D59">
        <f t="shared" si="19"/>
        <v>5.32255453488825</v>
      </c>
      <c r="E59">
        <f t="shared" si="20"/>
        <v>85.90395624184762</v>
      </c>
      <c r="F59">
        <f t="shared" si="21"/>
        <v>-95.63408800278529</v>
      </c>
      <c r="G59">
        <f t="shared" si="22"/>
        <v>44.38182980704063</v>
      </c>
    </row>
    <row r="60" spans="2:7" ht="12.75">
      <c r="B60">
        <f t="shared" si="23"/>
        <v>13.654440708214327</v>
      </c>
      <c r="C60">
        <f t="shared" si="18"/>
        <v>3.823243398300012</v>
      </c>
      <c r="D60">
        <f t="shared" si="19"/>
        <v>5.708091684296655</v>
      </c>
      <c r="E60">
        <f t="shared" si="20"/>
        <v>91.75422649058486</v>
      </c>
      <c r="F60">
        <f t="shared" si="21"/>
        <v>-96.04038174663611</v>
      </c>
      <c r="G60">
        <f t="shared" si="22"/>
        <v>44.321033310301516</v>
      </c>
    </row>
    <row r="61" spans="2:7" ht="12.75">
      <c r="B61">
        <f t="shared" si="23"/>
        <v>14.189908971281556</v>
      </c>
      <c r="C61">
        <f t="shared" si="18"/>
        <v>3.973174511958836</v>
      </c>
      <c r="D61">
        <f t="shared" si="19"/>
        <v>6.093628833705059</v>
      </c>
      <c r="E61">
        <f t="shared" si="20"/>
        <v>97.62292960389073</v>
      </c>
      <c r="F61">
        <f t="shared" si="21"/>
        <v>-96.46643751253</v>
      </c>
      <c r="G61">
        <f t="shared" si="22"/>
        <v>44.30734828012116</v>
      </c>
    </row>
    <row r="62" spans="2:7" ht="12.75">
      <c r="B62">
        <f>$B$10</f>
        <v>14.725377234348786</v>
      </c>
      <c r="C62">
        <f t="shared" si="18"/>
        <v>4.123105625617661</v>
      </c>
      <c r="D62">
        <f t="shared" si="19"/>
        <v>6.479165983113465</v>
      </c>
      <c r="E62">
        <f t="shared" si="20"/>
        <v>103.5735785965236</v>
      </c>
      <c r="F62">
        <f t="shared" si="21"/>
        <v>-96.91084484098253</v>
      </c>
      <c r="G62">
        <f t="shared" si="22"/>
        <v>44.34641655443721</v>
      </c>
    </row>
    <row r="64" spans="2:7" ht="12.75">
      <c r="B64" t="s">
        <v>12</v>
      </c>
      <c r="C64" t="s">
        <v>22</v>
      </c>
      <c r="D64" t="s">
        <v>23</v>
      </c>
      <c r="E64" t="s">
        <v>4</v>
      </c>
      <c r="F64" t="s">
        <v>10</v>
      </c>
      <c r="G64" t="s">
        <v>9</v>
      </c>
    </row>
    <row r="65" spans="2:7" ht="12.75">
      <c r="B65">
        <v>0.28</v>
      </c>
      <c r="C65">
        <f aca="true" t="shared" si="24" ref="C65:C75">B65*$B$10</f>
        <v>4.123105625617661</v>
      </c>
      <c r="D65">
        <f aca="true" t="shared" si="25" ref="D65:D75">$B$10-C65-$B$6</f>
        <v>6.479165983113465</v>
      </c>
      <c r="E65">
        <f aca="true" t="shared" si="26" ref="E65:E75">180/PI()*ACOS((C65^2+$B$6^2-D65^2)/(2*C65*$B$6))</f>
        <v>103.5735785965236</v>
      </c>
      <c r="F65">
        <f aca="true" t="shared" si="27" ref="F65:F75">$B$4+C65*COS(($B$7+E65)*PI()/180)</f>
        <v>-91.03329382057437</v>
      </c>
      <c r="G65">
        <f aca="true" t="shared" si="28" ref="G65:G75">$C$4+C65*SIN(($B$7+E65)*PI()/180)</f>
        <v>42.87702879933517</v>
      </c>
    </row>
    <row r="66" spans="2:7" ht="12.75">
      <c r="B66">
        <f aca="true" t="shared" si="29" ref="B66:B74">B65+(0.44-0.28)/10</f>
        <v>0.29600000000000004</v>
      </c>
      <c r="C66">
        <f t="shared" si="24"/>
        <v>4.358711661367241</v>
      </c>
      <c r="D66">
        <f t="shared" si="25"/>
        <v>6.243559947363884</v>
      </c>
      <c r="E66">
        <f t="shared" si="26"/>
        <v>94.76169281559801</v>
      </c>
      <c r="F66">
        <f t="shared" si="27"/>
        <v>-91.70247380751805</v>
      </c>
      <c r="G66">
        <f t="shared" si="28"/>
        <v>42.698268035233966</v>
      </c>
    </row>
    <row r="67" spans="2:7" ht="12.75">
      <c r="B67">
        <f t="shared" si="29"/>
        <v>0.31200000000000006</v>
      </c>
      <c r="C67">
        <f t="shared" si="24"/>
        <v>4.594317697116822</v>
      </c>
      <c r="D67">
        <f t="shared" si="25"/>
        <v>6.007953911614302</v>
      </c>
      <c r="E67">
        <f t="shared" si="26"/>
        <v>86.95538492413988</v>
      </c>
      <c r="F67">
        <f t="shared" si="27"/>
        <v>-92.34944757052449</v>
      </c>
      <c r="G67">
        <f t="shared" si="28"/>
        <v>42.60833216688165</v>
      </c>
    </row>
    <row r="68" spans="2:7" ht="12.75">
      <c r="B68">
        <f t="shared" si="29"/>
        <v>0.32800000000000007</v>
      </c>
      <c r="C68">
        <f t="shared" si="24"/>
        <v>4.829923732866403</v>
      </c>
      <c r="D68">
        <f t="shared" si="25"/>
        <v>5.772347875864722</v>
      </c>
      <c r="E68">
        <f t="shared" si="26"/>
        <v>79.86557644908066</v>
      </c>
      <c r="F68">
        <f t="shared" si="27"/>
        <v>-92.97764131847984</v>
      </c>
      <c r="G68">
        <f t="shared" si="28"/>
        <v>42.59351635873371</v>
      </c>
    </row>
    <row r="69" spans="2:7" ht="12.75">
      <c r="B69">
        <f t="shared" si="29"/>
        <v>0.3440000000000001</v>
      </c>
      <c r="C69">
        <f t="shared" si="24"/>
        <v>5.065529768615984</v>
      </c>
      <c r="D69">
        <f t="shared" si="25"/>
        <v>5.536741840115142</v>
      </c>
      <c r="E69">
        <f t="shared" si="26"/>
        <v>73.29910897121106</v>
      </c>
      <c r="F69">
        <f t="shared" si="27"/>
        <v>-93.58899275832002</v>
      </c>
      <c r="G69">
        <f t="shared" si="28"/>
        <v>42.64606978304645</v>
      </c>
    </row>
    <row r="70" spans="2:7" ht="12.75">
      <c r="B70">
        <f t="shared" si="29"/>
        <v>0.3600000000000001</v>
      </c>
      <c r="C70">
        <f t="shared" si="24"/>
        <v>5.301135804365564</v>
      </c>
      <c r="D70">
        <f t="shared" si="25"/>
        <v>5.301135804365562</v>
      </c>
      <c r="E70">
        <f t="shared" si="26"/>
        <v>67.1146195238414</v>
      </c>
      <c r="F70">
        <f t="shared" si="27"/>
        <v>-94.18450885369836</v>
      </c>
      <c r="G70">
        <f t="shared" si="28"/>
        <v>42.76196458520657</v>
      </c>
    </row>
    <row r="71" spans="2:7" ht="12.75">
      <c r="B71">
        <f t="shared" si="29"/>
        <v>0.3760000000000001</v>
      </c>
      <c r="C71">
        <f t="shared" si="24"/>
        <v>5.536741840115145</v>
      </c>
      <c r="D71">
        <f t="shared" si="25"/>
        <v>5.06552976861598</v>
      </c>
      <c r="E71">
        <f t="shared" si="26"/>
        <v>61.19939560649889</v>
      </c>
      <c r="F71">
        <f t="shared" si="27"/>
        <v>-94.76450296240165</v>
      </c>
      <c r="G71">
        <f t="shared" si="28"/>
        <v>42.93994733406686</v>
      </c>
    </row>
    <row r="72" spans="2:7" ht="12.75">
      <c r="B72">
        <f t="shared" si="29"/>
        <v>0.3920000000000001</v>
      </c>
      <c r="C72">
        <f t="shared" si="24"/>
        <v>5.7723478758647255</v>
      </c>
      <c r="D72">
        <f t="shared" si="25"/>
        <v>4.829923732866399</v>
      </c>
      <c r="E72">
        <f t="shared" si="26"/>
        <v>55.45485641095616</v>
      </c>
      <c r="F72">
        <f t="shared" si="27"/>
        <v>-95.3286617266431</v>
      </c>
      <c r="G72">
        <f t="shared" si="28"/>
        <v>43.181271460774525</v>
      </c>
    </row>
    <row r="73" spans="2:7" ht="12.75">
      <c r="B73">
        <f t="shared" si="29"/>
        <v>0.40800000000000014</v>
      </c>
      <c r="C73">
        <f t="shared" si="24"/>
        <v>6.007953911614306</v>
      </c>
      <c r="D73">
        <f t="shared" si="25"/>
        <v>4.594317697116819</v>
      </c>
      <c r="E73">
        <f t="shared" si="26"/>
        <v>49.78495225240549</v>
      </c>
      <c r="F73">
        <f t="shared" si="27"/>
        <v>-95.87597818276939</v>
      </c>
      <c r="G73">
        <f t="shared" si="28"/>
        <v>43.489964819942884</v>
      </c>
    </row>
    <row r="74" spans="2:7" ht="12.75">
      <c r="B74">
        <f t="shared" si="29"/>
        <v>0.42400000000000015</v>
      </c>
      <c r="C74">
        <f t="shared" si="24"/>
        <v>6.243559947363887</v>
      </c>
      <c r="D74">
        <f t="shared" si="25"/>
        <v>4.358711661367239</v>
      </c>
      <c r="E74">
        <f t="shared" si="26"/>
        <v>44.0833217403531</v>
      </c>
      <c r="F74">
        <f t="shared" si="27"/>
        <v>-96.40451462384458</v>
      </c>
      <c r="G74">
        <f t="shared" si="28"/>
        <v>43.8737782393156</v>
      </c>
    </row>
    <row r="75" spans="2:7" ht="12.75">
      <c r="B75">
        <v>0.44</v>
      </c>
      <c r="C75">
        <f t="shared" si="24"/>
        <v>6.479165983113465</v>
      </c>
      <c r="D75">
        <f t="shared" si="25"/>
        <v>4.123105625617659</v>
      </c>
      <c r="E75">
        <f t="shared" si="26"/>
        <v>38.21321070173818</v>
      </c>
      <c r="F75">
        <f t="shared" si="27"/>
        <v>-96.91084484098253</v>
      </c>
      <c r="G75">
        <f t="shared" si="28"/>
        <v>44.34641655443722</v>
      </c>
    </row>
    <row r="77" spans="2:7" ht="12.75">
      <c r="B77" t="s">
        <v>12</v>
      </c>
      <c r="C77" t="s">
        <v>22</v>
      </c>
      <c r="D77" t="s">
        <v>23</v>
      </c>
      <c r="E77" t="s">
        <v>4</v>
      </c>
      <c r="F77" t="s">
        <v>10</v>
      </c>
      <c r="G77" t="s">
        <v>9</v>
      </c>
    </row>
    <row r="78" spans="2:7" ht="12.75">
      <c r="B78">
        <v>0.28</v>
      </c>
      <c r="C78">
        <f aca="true" t="shared" si="30" ref="C78:C88">B78*$B$10</f>
        <v>4.123105625617661</v>
      </c>
      <c r="D78">
        <f aca="true" t="shared" si="31" ref="D78:D88">$B$10-C78-$B$6</f>
        <v>6.479165983113465</v>
      </c>
      <c r="E78">
        <f aca="true" t="shared" si="32" ref="E78:E88">180/PI()*ACOS((C78^2+$B$6^2-D78^2)/(2*C78*$B$6))</f>
        <v>103.5735785965236</v>
      </c>
      <c r="F78">
        <f aca="true" t="shared" si="33" ref="F78:F88">$B$4+C78*COS(($B$7-E78)*PI()/180)</f>
        <v>-89.08915515901747</v>
      </c>
      <c r="G78">
        <f aca="true" t="shared" si="34" ref="G78:G88">$C$4+C78*SIN(($B$7-E78)*PI()/180)</f>
        <v>50.65358344556279</v>
      </c>
    </row>
    <row r="79" spans="2:7" ht="12.75">
      <c r="B79">
        <f aca="true" t="shared" si="35" ref="B79:B87">B78+(0.44-0.28)/10</f>
        <v>0.29600000000000004</v>
      </c>
      <c r="C79">
        <f t="shared" si="30"/>
        <v>4.358711661367241</v>
      </c>
      <c r="D79">
        <f t="shared" si="31"/>
        <v>6.243559947363884</v>
      </c>
      <c r="E79">
        <f t="shared" si="32"/>
        <v>94.76169281559801</v>
      </c>
      <c r="F79">
        <f t="shared" si="33"/>
        <v>-89.59548537615544</v>
      </c>
      <c r="G79">
        <f t="shared" si="34"/>
        <v>51.12622176068441</v>
      </c>
    </row>
    <row r="80" spans="2:7" ht="12.75">
      <c r="B80">
        <f t="shared" si="35"/>
        <v>0.31200000000000006</v>
      </c>
      <c r="C80">
        <f t="shared" si="30"/>
        <v>4.594317697116822</v>
      </c>
      <c r="D80">
        <f t="shared" si="31"/>
        <v>6.007953911614302</v>
      </c>
      <c r="E80">
        <f t="shared" si="32"/>
        <v>86.95538492413988</v>
      </c>
      <c r="F80">
        <f t="shared" si="33"/>
        <v>-90.12402181723063</v>
      </c>
      <c r="G80">
        <f t="shared" si="34"/>
        <v>51.51003518005712</v>
      </c>
    </row>
    <row r="81" spans="2:7" ht="12.75">
      <c r="B81">
        <f t="shared" si="35"/>
        <v>0.32800000000000007</v>
      </c>
      <c r="C81">
        <f t="shared" si="30"/>
        <v>4.829923732866403</v>
      </c>
      <c r="D81">
        <f t="shared" si="31"/>
        <v>5.772347875864722</v>
      </c>
      <c r="E81">
        <f t="shared" si="32"/>
        <v>79.86557644908066</v>
      </c>
      <c r="F81">
        <f t="shared" si="33"/>
        <v>-90.6713382733569</v>
      </c>
      <c r="G81">
        <f t="shared" si="34"/>
        <v>51.818728539225475</v>
      </c>
    </row>
    <row r="82" spans="2:7" ht="12.75">
      <c r="B82">
        <f t="shared" si="35"/>
        <v>0.3440000000000001</v>
      </c>
      <c r="C82">
        <f t="shared" si="30"/>
        <v>5.065529768615984</v>
      </c>
      <c r="D82">
        <f t="shared" si="31"/>
        <v>5.536741840115142</v>
      </c>
      <c r="E82">
        <f t="shared" si="32"/>
        <v>73.29910897121106</v>
      </c>
      <c r="F82">
        <f t="shared" si="33"/>
        <v>-91.23549703759835</v>
      </c>
      <c r="G82">
        <f t="shared" si="34"/>
        <v>52.06005266593314</v>
      </c>
    </row>
    <row r="83" spans="2:7" ht="12.75">
      <c r="B83">
        <f t="shared" si="35"/>
        <v>0.3600000000000001</v>
      </c>
      <c r="C83">
        <f t="shared" si="30"/>
        <v>5.301135804365564</v>
      </c>
      <c r="D83">
        <f t="shared" si="31"/>
        <v>5.301135804365562</v>
      </c>
      <c r="E83">
        <f t="shared" si="32"/>
        <v>67.1146195238414</v>
      </c>
      <c r="F83">
        <f t="shared" si="33"/>
        <v>-91.81549114630164</v>
      </c>
      <c r="G83">
        <f t="shared" si="34"/>
        <v>52.23803541479343</v>
      </c>
    </row>
    <row r="84" spans="2:7" ht="12.75">
      <c r="B84">
        <f t="shared" si="35"/>
        <v>0.3760000000000001</v>
      </c>
      <c r="C84">
        <f t="shared" si="30"/>
        <v>5.536741840115145</v>
      </c>
      <c r="D84">
        <f t="shared" si="31"/>
        <v>5.06552976861598</v>
      </c>
      <c r="E84">
        <f t="shared" si="32"/>
        <v>61.19939560649889</v>
      </c>
      <c r="F84">
        <f t="shared" si="33"/>
        <v>-92.41100724167998</v>
      </c>
      <c r="G84">
        <f t="shared" si="34"/>
        <v>52.35393021695355</v>
      </c>
    </row>
    <row r="85" spans="2:7" ht="12.75">
      <c r="B85">
        <f t="shared" si="35"/>
        <v>0.3920000000000001</v>
      </c>
      <c r="C85">
        <f t="shared" si="30"/>
        <v>5.7723478758647255</v>
      </c>
      <c r="D85">
        <f t="shared" si="31"/>
        <v>4.829923732866399</v>
      </c>
      <c r="E85">
        <f t="shared" si="32"/>
        <v>55.45485641095616</v>
      </c>
      <c r="F85">
        <f t="shared" si="33"/>
        <v>-93.02235868152016</v>
      </c>
      <c r="G85">
        <f t="shared" si="34"/>
        <v>52.40648364126629</v>
      </c>
    </row>
    <row r="86" spans="2:7" ht="12.75">
      <c r="B86">
        <f t="shared" si="35"/>
        <v>0.40800000000000014</v>
      </c>
      <c r="C86">
        <f t="shared" si="30"/>
        <v>6.007953911614306</v>
      </c>
      <c r="D86">
        <f t="shared" si="31"/>
        <v>4.594317697116819</v>
      </c>
      <c r="E86">
        <f t="shared" si="32"/>
        <v>49.78495225240549</v>
      </c>
      <c r="F86">
        <f t="shared" si="33"/>
        <v>-93.65055242947552</v>
      </c>
      <c r="G86">
        <f t="shared" si="34"/>
        <v>52.39166783311835</v>
      </c>
    </row>
    <row r="87" spans="2:7" ht="12.75">
      <c r="B87">
        <f t="shared" si="35"/>
        <v>0.42400000000000015</v>
      </c>
      <c r="C87">
        <f t="shared" si="30"/>
        <v>6.243559947363887</v>
      </c>
      <c r="D87">
        <f t="shared" si="31"/>
        <v>4.358711661367239</v>
      </c>
      <c r="E87">
        <f t="shared" si="32"/>
        <v>44.0833217403531</v>
      </c>
      <c r="F87">
        <f t="shared" si="33"/>
        <v>-94.29752619248197</v>
      </c>
      <c r="G87">
        <f t="shared" si="34"/>
        <v>52.301731964766034</v>
      </c>
    </row>
    <row r="88" spans="2:7" ht="12.75">
      <c r="B88">
        <v>0.44</v>
      </c>
      <c r="C88">
        <f t="shared" si="30"/>
        <v>6.479165983113465</v>
      </c>
      <c r="D88">
        <f t="shared" si="31"/>
        <v>4.123105625617659</v>
      </c>
      <c r="E88">
        <f t="shared" si="32"/>
        <v>38.21321070173818</v>
      </c>
      <c r="F88">
        <f t="shared" si="33"/>
        <v>-94.96670617942563</v>
      </c>
      <c r="G88">
        <f t="shared" si="34"/>
        <v>52.12297120066483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94"/>
  <sheetViews>
    <sheetView workbookViewId="0" topLeftCell="A1">
      <selection activeCell="E18" sqref="E18"/>
    </sheetView>
  </sheetViews>
  <sheetFormatPr defaultColWidth="9.140625" defaultRowHeight="12.75"/>
  <cols>
    <col min="1" max="1" width="23.7109375" style="0" customWidth="1"/>
    <col min="2" max="2" width="14.140625" style="0" customWidth="1"/>
    <col min="4" max="4" width="13.421875" style="0" customWidth="1"/>
  </cols>
  <sheetData>
    <row r="9" spans="2:3" ht="12.75">
      <c r="B9" t="s">
        <v>10</v>
      </c>
      <c r="C9" t="s">
        <v>9</v>
      </c>
    </row>
    <row r="10" spans="1:3" ht="12.75">
      <c r="A10" t="s">
        <v>20</v>
      </c>
      <c r="B10">
        <v>-91</v>
      </c>
      <c r="C10">
        <v>47</v>
      </c>
    </row>
    <row r="11" spans="1:3" ht="12.75">
      <c r="A11" t="s">
        <v>21</v>
      </c>
      <c r="B11">
        <v>-95</v>
      </c>
      <c r="C11">
        <v>48</v>
      </c>
    </row>
    <row r="12" spans="1:2" ht="12.75">
      <c r="A12" t="s">
        <v>16</v>
      </c>
      <c r="B12">
        <f>SQRT((C11-C10)^2+(B11-B10)^2)</f>
        <v>4.123105625617661</v>
      </c>
    </row>
    <row r="13" spans="1:2" ht="12.75">
      <c r="A13" t="s">
        <v>13</v>
      </c>
      <c r="B13">
        <f>IF(B11=B10,IF(C11&gt;C10,90,270),IF(B11&gt;B10,180/PI()*ATAN((C11-C10)/(B11-B10)),180+180/PI()*ATAN((C11-C10)/(B11-B10))))</f>
        <v>165.96375653207352</v>
      </c>
    </row>
    <row r="15" spans="1:2" ht="12.75">
      <c r="A15" t="s">
        <v>14</v>
      </c>
      <c r="B15">
        <f>B12/0.44</f>
        <v>9.370694603676501</v>
      </c>
    </row>
    <row r="16" spans="1:2" ht="12.75">
      <c r="A16" t="s">
        <v>15</v>
      </c>
      <c r="B16">
        <f>B12/0.28</f>
        <v>14.725377234348786</v>
      </c>
    </row>
    <row r="18" spans="2:7" ht="12.75">
      <c r="B18" t="s">
        <v>17</v>
      </c>
      <c r="C18" t="s">
        <v>18</v>
      </c>
      <c r="D18" t="s">
        <v>19</v>
      </c>
      <c r="E18" t="s">
        <v>4</v>
      </c>
      <c r="F18" t="s">
        <v>10</v>
      </c>
      <c r="G18" t="s">
        <v>9</v>
      </c>
    </row>
    <row r="19" spans="2:7" ht="12.75">
      <c r="B19">
        <f>$B$15</f>
        <v>9.370694603676501</v>
      </c>
      <c r="C19">
        <f>B19*0.28</f>
        <v>2.6237944890294207</v>
      </c>
      <c r="D19">
        <f>B19-C19-$B$12</f>
        <v>2.62379448902942</v>
      </c>
      <c r="E19">
        <f>180/PI()*ACOS((C19^2+$B$12^2-D19^2)/(2*C19*$B$12))</f>
        <v>38.21321070173819</v>
      </c>
      <c r="F19">
        <f>$B$10+C19*COS(($B$13+E19)*PI()/180)</f>
        <v>-93.39364791081111</v>
      </c>
      <c r="G19">
        <f>$C$10+C19*SIN(($B$13+E19)*PI()/180)</f>
        <v>45.92540835675557</v>
      </c>
    </row>
    <row r="20" spans="2:7" ht="12.75">
      <c r="B20">
        <f>B19+($B$16-$B$15)/10</f>
        <v>9.90616286674373</v>
      </c>
      <c r="C20">
        <f aca="true" t="shared" si="0" ref="C20:C29">B20*0.28</f>
        <v>2.7737256026882444</v>
      </c>
      <c r="D20">
        <f aca="true" t="shared" si="1" ref="D20:D29">B20-C20-$B$12</f>
        <v>3.009331638437824</v>
      </c>
      <c r="E20">
        <f aca="true" t="shared" si="2" ref="E20:E29">180/PI()*ACOS((C20^2+$B$12^2-D20^2)/(2*C20*$B$12))</f>
        <v>46.86862786873909</v>
      </c>
      <c r="F20">
        <f aca="true" t="shared" si="3" ref="F20:F29">$B$10+C20*COS(($B$13+E20)*PI()/180)</f>
        <v>-93.3306514736176</v>
      </c>
      <c r="G20">
        <f aca="true" t="shared" si="4" ref="G20:G29">$C$10+C20*SIN(($B$13+E20)*PI()/180)</f>
        <v>45.496132509982246</v>
      </c>
    </row>
    <row r="21" spans="2:7" ht="12.75">
      <c r="B21">
        <f aca="true" t="shared" si="5" ref="B21:B28">B20+($B$16-$B$15)/10</f>
        <v>10.441631129810958</v>
      </c>
      <c r="C21">
        <f t="shared" si="0"/>
        <v>2.9236567163470686</v>
      </c>
      <c r="D21">
        <f t="shared" si="1"/>
        <v>3.394868787846229</v>
      </c>
      <c r="E21">
        <f t="shared" si="2"/>
        <v>54.43454312393001</v>
      </c>
      <c r="F21">
        <f t="shared" si="3"/>
        <v>-93.22653282020593</v>
      </c>
      <c r="G21">
        <f t="shared" si="4"/>
        <v>45.10518597335065</v>
      </c>
    </row>
    <row r="22" spans="2:7" ht="12.75">
      <c r="B22">
        <f t="shared" si="5"/>
        <v>10.977099392878186</v>
      </c>
      <c r="C22">
        <f t="shared" si="0"/>
        <v>3.0735878300058923</v>
      </c>
      <c r="D22">
        <f t="shared" si="1"/>
        <v>3.780405937254633</v>
      </c>
      <c r="E22">
        <f t="shared" si="2"/>
        <v>61.34125237694231</v>
      </c>
      <c r="F22">
        <f t="shared" si="3"/>
        <v>-93.08418582928553</v>
      </c>
      <c r="G22">
        <f t="shared" si="4"/>
        <v>44.74099323202303</v>
      </c>
    </row>
    <row r="23" spans="2:7" ht="12.75">
      <c r="B23">
        <f t="shared" si="5"/>
        <v>11.512567655945414</v>
      </c>
      <c r="C23">
        <f t="shared" si="0"/>
        <v>3.2235189436647165</v>
      </c>
      <c r="D23">
        <f t="shared" si="1"/>
        <v>4.165943086663037</v>
      </c>
      <c r="E23">
        <f t="shared" si="2"/>
        <v>67.8179305108201</v>
      </c>
      <c r="F23">
        <f t="shared" si="3"/>
        <v>-92.90465987630085</v>
      </c>
      <c r="G23">
        <f t="shared" si="4"/>
        <v>44.39935678422147</v>
      </c>
    </row>
    <row r="24" spans="2:7" ht="12.75">
      <c r="B24">
        <f t="shared" si="5"/>
        <v>12.048035919012642</v>
      </c>
      <c r="C24">
        <f t="shared" si="0"/>
        <v>3.37345005732354</v>
      </c>
      <c r="D24">
        <f t="shared" si="1"/>
        <v>4.551480236071442</v>
      </c>
      <c r="E24">
        <f t="shared" si="2"/>
        <v>74.00757870587003</v>
      </c>
      <c r="F24">
        <f t="shared" si="3"/>
        <v>-92.68818642454895</v>
      </c>
      <c r="G24">
        <f t="shared" si="4"/>
        <v>44.07935077675787</v>
      </c>
    </row>
    <row r="25" spans="2:7" ht="12.75">
      <c r="B25">
        <f t="shared" si="5"/>
        <v>12.58350418207987</v>
      </c>
      <c r="C25">
        <f t="shared" si="0"/>
        <v>3.5233811709823644</v>
      </c>
      <c r="D25">
        <f t="shared" si="1"/>
        <v>4.937017385479845</v>
      </c>
      <c r="E25">
        <f t="shared" si="2"/>
        <v>80.0104017697204</v>
      </c>
      <c r="F25">
        <f t="shared" si="3"/>
        <v>-92.43453982183395</v>
      </c>
      <c r="G25">
        <f t="shared" si="4"/>
        <v>43.78187781841558</v>
      </c>
    </row>
    <row r="26" spans="2:7" ht="12.75">
      <c r="B26">
        <f t="shared" si="5"/>
        <v>13.118972445147099</v>
      </c>
      <c r="C26">
        <f t="shared" si="0"/>
        <v>3.673312284641188</v>
      </c>
      <c r="D26">
        <f t="shared" si="1"/>
        <v>5.32255453488825</v>
      </c>
      <c r="E26">
        <f t="shared" si="2"/>
        <v>85.90395624184762</v>
      </c>
      <c r="F26">
        <f t="shared" si="3"/>
        <v>-92.1431789118762</v>
      </c>
      <c r="G26">
        <f t="shared" si="4"/>
        <v>43.509102534313364</v>
      </c>
    </row>
    <row r="27" spans="2:7" ht="12.75">
      <c r="B27">
        <f t="shared" si="5"/>
        <v>13.654440708214327</v>
      </c>
      <c r="C27">
        <f t="shared" si="0"/>
        <v>3.823243398300012</v>
      </c>
      <c r="D27">
        <f t="shared" si="1"/>
        <v>5.708091684296655</v>
      </c>
      <c r="E27">
        <f t="shared" si="2"/>
        <v>91.75422649058486</v>
      </c>
      <c r="F27">
        <f t="shared" si="3"/>
        <v>-91.81329454812035</v>
      </c>
      <c r="G27">
        <f t="shared" si="4"/>
        <v>43.264261510672576</v>
      </c>
    </row>
    <row r="28" spans="2:7" ht="12.75">
      <c r="B28">
        <f t="shared" si="5"/>
        <v>14.189908971281556</v>
      </c>
      <c r="C28">
        <f t="shared" si="0"/>
        <v>3.973174511958836</v>
      </c>
      <c r="D28">
        <f t="shared" si="1"/>
        <v>6.093628833705059</v>
      </c>
      <c r="E28">
        <f t="shared" si="2"/>
        <v>97.62292960389073</v>
      </c>
      <c r="F28">
        <f t="shared" si="3"/>
        <v>-91.44380300418122</v>
      </c>
      <c r="G28">
        <f t="shared" si="4"/>
        <v>43.05168965303396</v>
      </c>
    </row>
    <row r="29" spans="2:7" ht="12.75">
      <c r="B29">
        <f>$B$16</f>
        <v>14.725377234348786</v>
      </c>
      <c r="C29">
        <f t="shared" si="0"/>
        <v>4.123105625617661</v>
      </c>
      <c r="D29">
        <f t="shared" si="1"/>
        <v>6.479165983113465</v>
      </c>
      <c r="E29">
        <f t="shared" si="2"/>
        <v>103.5735785965236</v>
      </c>
      <c r="F29">
        <f t="shared" si="3"/>
        <v>-91.03329382057437</v>
      </c>
      <c r="G29">
        <f t="shared" si="4"/>
        <v>42.87702879933517</v>
      </c>
    </row>
    <row r="31" spans="2:7" ht="12.75">
      <c r="B31" t="s">
        <v>17</v>
      </c>
      <c r="C31" t="s">
        <v>18</v>
      </c>
      <c r="D31" t="s">
        <v>19</v>
      </c>
      <c r="E31" t="s">
        <v>4</v>
      </c>
      <c r="F31" t="s">
        <v>10</v>
      </c>
      <c r="G31" t="s">
        <v>9</v>
      </c>
    </row>
    <row r="32" spans="2:7" ht="12.75">
      <c r="B32">
        <f>$B$15</f>
        <v>9.370694603676501</v>
      </c>
      <c r="C32">
        <f>B32*0.28</f>
        <v>2.6237944890294207</v>
      </c>
      <c r="D32">
        <f>B32-C32-$B$12</f>
        <v>2.62379448902942</v>
      </c>
      <c r="E32">
        <f>180/PI()*ACOS((C32^2+$B$12^2-D32^2)/(2*C32*$B$12))</f>
        <v>38.21321070173819</v>
      </c>
      <c r="F32">
        <f>$B$10+C32*COS(($B$13-E32)*PI()/180)</f>
        <v>-92.60635208918889</v>
      </c>
      <c r="G32">
        <f>$C$10+C32*SIN(($B$13-E32)*PI()/180)</f>
        <v>49.07459164324443</v>
      </c>
    </row>
    <row r="33" spans="2:7" ht="12.75">
      <c r="B33">
        <f>B32+($B$16-$B$15)/10</f>
        <v>9.90616286674373</v>
      </c>
      <c r="C33">
        <f aca="true" t="shared" si="6" ref="C33:C42">B33*0.28</f>
        <v>2.7737256026882444</v>
      </c>
      <c r="D33">
        <f aca="true" t="shared" si="7" ref="D33:D42">B33-C33-$B$12</f>
        <v>3.009331638437824</v>
      </c>
      <c r="E33">
        <f aca="true" t="shared" si="8" ref="E33:E42">180/PI()*ACOS((C33^2+$B$12^2-D33^2)/(2*C33*$B$12))</f>
        <v>46.86862786873909</v>
      </c>
      <c r="F33">
        <f aca="true" t="shared" si="9" ref="F33:F42">$B$10+C33*COS(($B$13-E33)*PI()/180)</f>
        <v>-92.34875483436012</v>
      </c>
      <c r="G33">
        <f aca="true" t="shared" si="10" ref="G33:G42">$C$10+C33*SIN(($B$13-E33)*PI()/180)</f>
        <v>49.42371906701219</v>
      </c>
    </row>
    <row r="34" spans="2:7" ht="12.75">
      <c r="B34">
        <f aca="true" t="shared" si="11" ref="B34:B41">B33+($B$16-$B$15)/10</f>
        <v>10.441631129810958</v>
      </c>
      <c r="C34">
        <f t="shared" si="6"/>
        <v>2.9236567163470686</v>
      </c>
      <c r="D34">
        <f t="shared" si="7"/>
        <v>3.394868787846229</v>
      </c>
      <c r="E34">
        <f t="shared" si="8"/>
        <v>54.43454312393001</v>
      </c>
      <c r="F34">
        <f t="shared" si="9"/>
        <v>-92.07291059352319</v>
      </c>
      <c r="G34">
        <f t="shared" si="10"/>
        <v>49.719674880081634</v>
      </c>
    </row>
    <row r="35" spans="2:7" ht="12.75">
      <c r="B35">
        <f t="shared" si="11"/>
        <v>10.977099392878186</v>
      </c>
      <c r="C35">
        <f t="shared" si="6"/>
        <v>3.0735878300058923</v>
      </c>
      <c r="D35">
        <f t="shared" si="7"/>
        <v>3.780405937254633</v>
      </c>
      <c r="E35">
        <f t="shared" si="8"/>
        <v>61.34125237694231</v>
      </c>
      <c r="F35">
        <f t="shared" si="9"/>
        <v>-91.77592548796865</v>
      </c>
      <c r="G35">
        <f t="shared" si="10"/>
        <v>49.97403459729051</v>
      </c>
    </row>
    <row r="36" spans="2:7" ht="12.75">
      <c r="B36">
        <f t="shared" si="11"/>
        <v>11.512567655945414</v>
      </c>
      <c r="C36">
        <f t="shared" si="6"/>
        <v>3.2235189436647165</v>
      </c>
      <c r="D36">
        <f t="shared" si="7"/>
        <v>4.165943086663037</v>
      </c>
      <c r="E36">
        <f t="shared" si="8"/>
        <v>67.8179305108201</v>
      </c>
      <c r="F36">
        <f t="shared" si="9"/>
        <v>-91.45675014225203</v>
      </c>
      <c r="G36">
        <f t="shared" si="10"/>
        <v>50.19099572041675</v>
      </c>
    </row>
    <row r="37" spans="2:7" ht="12.75">
      <c r="B37">
        <f t="shared" si="11"/>
        <v>12.048035919012642</v>
      </c>
      <c r="C37">
        <f t="shared" si="6"/>
        <v>3.37345005732354</v>
      </c>
      <c r="D37">
        <f t="shared" si="7"/>
        <v>4.551480236071442</v>
      </c>
      <c r="E37">
        <f t="shared" si="8"/>
        <v>74.00757870587003</v>
      </c>
      <c r="F37">
        <f t="shared" si="9"/>
        <v>-91.1151530930763</v>
      </c>
      <c r="G37">
        <f t="shared" si="10"/>
        <v>50.37148410264844</v>
      </c>
    </row>
    <row r="38" spans="2:7" ht="12.75">
      <c r="B38">
        <f t="shared" si="11"/>
        <v>12.58350418207987</v>
      </c>
      <c r="C38">
        <f t="shared" si="6"/>
        <v>3.5233811709823644</v>
      </c>
      <c r="D38">
        <f t="shared" si="7"/>
        <v>4.937017385479845</v>
      </c>
      <c r="E38">
        <f t="shared" si="8"/>
        <v>80.0104017697204</v>
      </c>
      <c r="F38">
        <f t="shared" si="9"/>
        <v>-90.75135999263729</v>
      </c>
      <c r="G38">
        <f t="shared" si="10"/>
        <v>50.51459713520223</v>
      </c>
    </row>
    <row r="39" spans="2:7" ht="12.75">
      <c r="B39">
        <f t="shared" si="11"/>
        <v>13.118972445147099</v>
      </c>
      <c r="C39">
        <f t="shared" si="6"/>
        <v>3.673312284641188</v>
      </c>
      <c r="D39">
        <f t="shared" si="7"/>
        <v>5.32255453488825</v>
      </c>
      <c r="E39">
        <f t="shared" si="8"/>
        <v>85.90395624184762</v>
      </c>
      <c r="F39">
        <f t="shared" si="9"/>
        <v>-90.36591199721471</v>
      </c>
      <c r="G39">
        <f t="shared" si="10"/>
        <v>50.61817019295937</v>
      </c>
    </row>
    <row r="40" spans="2:7" ht="12.75">
      <c r="B40">
        <f t="shared" si="11"/>
        <v>13.654440708214327</v>
      </c>
      <c r="C40">
        <f t="shared" si="6"/>
        <v>3.823243398300012</v>
      </c>
      <c r="D40">
        <f t="shared" si="7"/>
        <v>5.708091684296655</v>
      </c>
      <c r="E40">
        <f t="shared" si="8"/>
        <v>91.75422649058486</v>
      </c>
      <c r="F40">
        <f t="shared" si="9"/>
        <v>-89.95961825336389</v>
      </c>
      <c r="G40">
        <f t="shared" si="10"/>
        <v>50.678966689698484</v>
      </c>
    </row>
    <row r="41" spans="2:7" ht="12.75">
      <c r="B41">
        <f t="shared" si="11"/>
        <v>14.189908971281556</v>
      </c>
      <c r="C41">
        <f t="shared" si="6"/>
        <v>3.973174511958836</v>
      </c>
      <c r="D41">
        <f t="shared" si="7"/>
        <v>6.093628833705059</v>
      </c>
      <c r="E41">
        <f t="shared" si="8"/>
        <v>97.62292960389073</v>
      </c>
      <c r="F41">
        <f t="shared" si="9"/>
        <v>-89.53356248747</v>
      </c>
      <c r="G41">
        <f t="shared" si="10"/>
        <v>50.69265171987884</v>
      </c>
    </row>
    <row r="42" spans="2:7" ht="12.75">
      <c r="B42">
        <f>$B$16</f>
        <v>14.725377234348786</v>
      </c>
      <c r="C42">
        <f t="shared" si="6"/>
        <v>4.123105625617661</v>
      </c>
      <c r="D42">
        <f t="shared" si="7"/>
        <v>6.479165983113465</v>
      </c>
      <c r="E42">
        <f t="shared" si="8"/>
        <v>103.5735785965236</v>
      </c>
      <c r="F42">
        <f t="shared" si="9"/>
        <v>-89.08915515901747</v>
      </c>
      <c r="G42">
        <f t="shared" si="10"/>
        <v>50.65358344556279</v>
      </c>
    </row>
    <row r="44" spans="2:7" ht="12.75">
      <c r="B44" t="s">
        <v>17</v>
      </c>
      <c r="C44" t="s">
        <v>18</v>
      </c>
      <c r="D44" t="s">
        <v>19</v>
      </c>
      <c r="E44" t="s">
        <v>4</v>
      </c>
      <c r="F44" t="s">
        <v>10</v>
      </c>
      <c r="G44" t="s">
        <v>9</v>
      </c>
    </row>
    <row r="45" spans="2:7" ht="12.75">
      <c r="B45">
        <f>$B$15</f>
        <v>9.370694603676501</v>
      </c>
      <c r="C45">
        <f>B45*0.28</f>
        <v>2.6237944890294207</v>
      </c>
      <c r="D45">
        <f>B45-C45-$B$12</f>
        <v>2.62379448902942</v>
      </c>
      <c r="E45">
        <f>180/PI()*ACOS((C45^2+$B$12^2-D45^2)/(2*C45*$B$12))</f>
        <v>38.21321070173819</v>
      </c>
      <c r="F45">
        <f>$B$11+C45*COS(($B$13-180+E45)*PI()/180)</f>
        <v>-92.60635208918889</v>
      </c>
      <c r="G45">
        <f>$C$11+C45*SIN(($B$13-180+E45)*PI()/180)</f>
        <v>49.07459164324443</v>
      </c>
    </row>
    <row r="46" spans="2:7" ht="12.75">
      <c r="B46">
        <f>B45+($B$16-$B$15)/10</f>
        <v>9.90616286674373</v>
      </c>
      <c r="C46">
        <f aca="true" t="shared" si="12" ref="C46:C55">B46*0.28</f>
        <v>2.7737256026882444</v>
      </c>
      <c r="D46">
        <f aca="true" t="shared" si="13" ref="D46:D55">B46-C46-$B$12</f>
        <v>3.009331638437824</v>
      </c>
      <c r="E46">
        <f aca="true" t="shared" si="14" ref="E46:E55">180/PI()*ACOS((C46^2+$B$12^2-D46^2)/(2*C46*$B$12))</f>
        <v>46.86862786873909</v>
      </c>
      <c r="F46">
        <f aca="true" t="shared" si="15" ref="F46:F55">$B$11+C46*COS(($B$13-180+E46)*PI()/180)</f>
        <v>-92.6693485263824</v>
      </c>
      <c r="G46">
        <f aca="true" t="shared" si="16" ref="G46:G55">$C$11+C46*SIN(($B$13-180+E46)*PI()/180)</f>
        <v>49.50386749001776</v>
      </c>
    </row>
    <row r="47" spans="2:7" ht="12.75">
      <c r="B47">
        <f aca="true" t="shared" si="17" ref="B47:B54">B46+($B$16-$B$15)/10</f>
        <v>10.441631129810958</v>
      </c>
      <c r="C47">
        <f t="shared" si="12"/>
        <v>2.9236567163470686</v>
      </c>
      <c r="D47">
        <f t="shared" si="13"/>
        <v>3.394868787846229</v>
      </c>
      <c r="E47">
        <f t="shared" si="14"/>
        <v>54.43454312393001</v>
      </c>
      <c r="F47">
        <f t="shared" si="15"/>
        <v>-92.77346717979407</v>
      </c>
      <c r="G47">
        <f t="shared" si="16"/>
        <v>49.89481402664935</v>
      </c>
    </row>
    <row r="48" spans="2:7" ht="12.75">
      <c r="B48">
        <f t="shared" si="17"/>
        <v>10.977099392878186</v>
      </c>
      <c r="C48">
        <f t="shared" si="12"/>
        <v>3.0735878300058923</v>
      </c>
      <c r="D48">
        <f t="shared" si="13"/>
        <v>3.780405937254633</v>
      </c>
      <c r="E48">
        <f t="shared" si="14"/>
        <v>61.34125237694231</v>
      </c>
      <c r="F48">
        <f t="shared" si="15"/>
        <v>-92.91581417071447</v>
      </c>
      <c r="G48">
        <f t="shared" si="16"/>
        <v>50.25900676797697</v>
      </c>
    </row>
    <row r="49" spans="2:7" ht="12.75">
      <c r="B49">
        <f t="shared" si="17"/>
        <v>11.512567655945414</v>
      </c>
      <c r="C49">
        <f t="shared" si="12"/>
        <v>3.2235189436647165</v>
      </c>
      <c r="D49">
        <f t="shared" si="13"/>
        <v>4.165943086663037</v>
      </c>
      <c r="E49">
        <f t="shared" si="14"/>
        <v>67.8179305108201</v>
      </c>
      <c r="F49">
        <f t="shared" si="15"/>
        <v>-93.09534012369915</v>
      </c>
      <c r="G49">
        <f t="shared" si="16"/>
        <v>50.60064321577853</v>
      </c>
    </row>
    <row r="50" spans="2:7" ht="12.75">
      <c r="B50">
        <f t="shared" si="17"/>
        <v>12.048035919012642</v>
      </c>
      <c r="C50">
        <f t="shared" si="12"/>
        <v>3.37345005732354</v>
      </c>
      <c r="D50">
        <f t="shared" si="13"/>
        <v>4.551480236071442</v>
      </c>
      <c r="E50">
        <f t="shared" si="14"/>
        <v>74.00757870587003</v>
      </c>
      <c r="F50">
        <f t="shared" si="15"/>
        <v>-93.31181357545105</v>
      </c>
      <c r="G50">
        <f t="shared" si="16"/>
        <v>50.92064922324213</v>
      </c>
    </row>
    <row r="51" spans="2:7" ht="12.75">
      <c r="B51">
        <f t="shared" si="17"/>
        <v>12.58350418207987</v>
      </c>
      <c r="C51">
        <f t="shared" si="12"/>
        <v>3.5233811709823644</v>
      </c>
      <c r="D51">
        <f t="shared" si="13"/>
        <v>4.937017385479845</v>
      </c>
      <c r="E51">
        <f t="shared" si="14"/>
        <v>80.0104017697204</v>
      </c>
      <c r="F51">
        <f t="shared" si="15"/>
        <v>-93.56546017816605</v>
      </c>
      <c r="G51">
        <f t="shared" si="16"/>
        <v>51.21812218158442</v>
      </c>
    </row>
    <row r="52" spans="2:7" ht="12.75">
      <c r="B52">
        <f t="shared" si="17"/>
        <v>13.118972445147099</v>
      </c>
      <c r="C52">
        <f t="shared" si="12"/>
        <v>3.673312284641188</v>
      </c>
      <c r="D52">
        <f t="shared" si="13"/>
        <v>5.32255453488825</v>
      </c>
      <c r="E52">
        <f t="shared" si="14"/>
        <v>85.90395624184762</v>
      </c>
      <c r="F52">
        <f t="shared" si="15"/>
        <v>-93.8568210881238</v>
      </c>
      <c r="G52">
        <f t="shared" si="16"/>
        <v>51.490897465686636</v>
      </c>
    </row>
    <row r="53" spans="2:7" ht="12.75">
      <c r="B53">
        <f t="shared" si="17"/>
        <v>13.654440708214327</v>
      </c>
      <c r="C53">
        <f t="shared" si="12"/>
        <v>3.823243398300012</v>
      </c>
      <c r="D53">
        <f t="shared" si="13"/>
        <v>5.708091684296655</v>
      </c>
      <c r="E53">
        <f t="shared" si="14"/>
        <v>91.75422649058486</v>
      </c>
      <c r="F53">
        <f t="shared" si="15"/>
        <v>-94.18670545187965</v>
      </c>
      <c r="G53">
        <f t="shared" si="16"/>
        <v>51.735738489327424</v>
      </c>
    </row>
    <row r="54" spans="2:7" ht="12.75">
      <c r="B54">
        <f t="shared" si="17"/>
        <v>14.189908971281556</v>
      </c>
      <c r="C54">
        <f t="shared" si="12"/>
        <v>3.973174511958836</v>
      </c>
      <c r="D54">
        <f t="shared" si="13"/>
        <v>6.093628833705059</v>
      </c>
      <c r="E54">
        <f t="shared" si="14"/>
        <v>97.62292960389073</v>
      </c>
      <c r="F54">
        <f t="shared" si="15"/>
        <v>-94.55619699581878</v>
      </c>
      <c r="G54">
        <f t="shared" si="16"/>
        <v>51.94831034696604</v>
      </c>
    </row>
    <row r="55" spans="2:7" ht="12.75">
      <c r="B55">
        <f>$B$16</f>
        <v>14.725377234348786</v>
      </c>
      <c r="C55">
        <f t="shared" si="12"/>
        <v>4.123105625617661</v>
      </c>
      <c r="D55">
        <f t="shared" si="13"/>
        <v>6.479165983113465</v>
      </c>
      <c r="E55">
        <f t="shared" si="14"/>
        <v>103.5735785965236</v>
      </c>
      <c r="F55">
        <f t="shared" si="15"/>
        <v>-94.96670617942563</v>
      </c>
      <c r="G55">
        <f t="shared" si="16"/>
        <v>52.12297120066483</v>
      </c>
    </row>
    <row r="57" spans="2:7" ht="12.75">
      <c r="B57" t="s">
        <v>17</v>
      </c>
      <c r="C57" t="s">
        <v>18</v>
      </c>
      <c r="D57" t="s">
        <v>19</v>
      </c>
      <c r="E57" t="s">
        <v>4</v>
      </c>
      <c r="F57" t="s">
        <v>10</v>
      </c>
      <c r="G57" t="s">
        <v>9</v>
      </c>
    </row>
    <row r="58" spans="2:7" ht="12.75">
      <c r="B58">
        <f>$B$15</f>
        <v>9.370694603676501</v>
      </c>
      <c r="C58">
        <f>B58*0.28</f>
        <v>2.6237944890294207</v>
      </c>
      <c r="D58">
        <f>B58-C58-$B$12</f>
        <v>2.62379448902942</v>
      </c>
      <c r="E58">
        <f>180/PI()*ACOS((C58^2+$B$12^2-D58^2)/(2*C58*$B$12))</f>
        <v>38.21321070173819</v>
      </c>
      <c r="F58">
        <f>$B$11+C58*COS(($B$13-180-E58)*PI()/180)</f>
        <v>-93.39364791081111</v>
      </c>
      <c r="G58">
        <f>$C$11+C58*SIN(($B$13-180-E58)*PI()/180)</f>
        <v>45.92540835675557</v>
      </c>
    </row>
    <row r="59" spans="2:7" ht="12.75">
      <c r="B59">
        <f>B58+($B$16-$B$15)/10</f>
        <v>9.90616286674373</v>
      </c>
      <c r="C59">
        <f aca="true" t="shared" si="18" ref="C59:C68">B59*0.28</f>
        <v>2.7737256026882444</v>
      </c>
      <c r="D59">
        <f aca="true" t="shared" si="19" ref="D59:D68">B59-C59-$B$12</f>
        <v>3.009331638437824</v>
      </c>
      <c r="E59">
        <f aca="true" t="shared" si="20" ref="E59:E68">180/PI()*ACOS((C59^2+$B$12^2-D59^2)/(2*C59*$B$12))</f>
        <v>46.86862786873909</v>
      </c>
      <c r="F59">
        <f aca="true" t="shared" si="21" ref="F59:F68">$B$11+C59*COS(($B$13-180-E59)*PI()/180)</f>
        <v>-93.65124516563988</v>
      </c>
      <c r="G59">
        <f aca="true" t="shared" si="22" ref="G59:G68">$C$11+C59*SIN(($B$13-180-E59)*PI()/180)</f>
        <v>45.57628093298781</v>
      </c>
    </row>
    <row r="60" spans="2:7" ht="12.75">
      <c r="B60">
        <f aca="true" t="shared" si="23" ref="B60:B67">B59+($B$16-$B$15)/10</f>
        <v>10.441631129810958</v>
      </c>
      <c r="C60">
        <f t="shared" si="18"/>
        <v>2.9236567163470686</v>
      </c>
      <c r="D60">
        <f t="shared" si="19"/>
        <v>3.394868787846229</v>
      </c>
      <c r="E60">
        <f t="shared" si="20"/>
        <v>54.43454312393001</v>
      </c>
      <c r="F60">
        <f t="shared" si="21"/>
        <v>-93.92708940647681</v>
      </c>
      <c r="G60">
        <f t="shared" si="22"/>
        <v>45.280325119918366</v>
      </c>
    </row>
    <row r="61" spans="2:7" ht="12.75">
      <c r="B61">
        <f t="shared" si="23"/>
        <v>10.977099392878186</v>
      </c>
      <c r="C61">
        <f t="shared" si="18"/>
        <v>3.0735878300058923</v>
      </c>
      <c r="D61">
        <f t="shared" si="19"/>
        <v>3.780405937254633</v>
      </c>
      <c r="E61">
        <f t="shared" si="20"/>
        <v>61.34125237694231</v>
      </c>
      <c r="F61">
        <f t="shared" si="21"/>
        <v>-94.22407451203135</v>
      </c>
      <c r="G61">
        <f t="shared" si="22"/>
        <v>45.02596540270949</v>
      </c>
    </row>
    <row r="62" spans="2:7" ht="12.75">
      <c r="B62">
        <f t="shared" si="23"/>
        <v>11.512567655945414</v>
      </c>
      <c r="C62">
        <f t="shared" si="18"/>
        <v>3.2235189436647165</v>
      </c>
      <c r="D62">
        <f t="shared" si="19"/>
        <v>4.165943086663037</v>
      </c>
      <c r="E62">
        <f t="shared" si="20"/>
        <v>67.8179305108201</v>
      </c>
      <c r="F62">
        <f t="shared" si="21"/>
        <v>-94.54324985774797</v>
      </c>
      <c r="G62">
        <f t="shared" si="22"/>
        <v>44.80900427958325</v>
      </c>
    </row>
    <row r="63" spans="2:7" ht="12.75">
      <c r="B63">
        <f t="shared" si="23"/>
        <v>12.048035919012642</v>
      </c>
      <c r="C63">
        <f t="shared" si="18"/>
        <v>3.37345005732354</v>
      </c>
      <c r="D63">
        <f t="shared" si="19"/>
        <v>4.551480236071442</v>
      </c>
      <c r="E63">
        <f t="shared" si="20"/>
        <v>74.00757870587003</v>
      </c>
      <c r="F63">
        <f t="shared" si="21"/>
        <v>-94.8848469069237</v>
      </c>
      <c r="G63">
        <f t="shared" si="22"/>
        <v>44.62851589735156</v>
      </c>
    </row>
    <row r="64" spans="2:7" ht="12.75">
      <c r="B64">
        <f t="shared" si="23"/>
        <v>12.58350418207987</v>
      </c>
      <c r="C64">
        <f t="shared" si="18"/>
        <v>3.5233811709823644</v>
      </c>
      <c r="D64">
        <f t="shared" si="19"/>
        <v>4.937017385479845</v>
      </c>
      <c r="E64">
        <f t="shared" si="20"/>
        <v>80.0104017697204</v>
      </c>
      <c r="F64">
        <f t="shared" si="21"/>
        <v>-95.24864000736271</v>
      </c>
      <c r="G64">
        <f t="shared" si="22"/>
        <v>44.48540286479777</v>
      </c>
    </row>
    <row r="65" spans="2:7" ht="12.75">
      <c r="B65">
        <f t="shared" si="23"/>
        <v>13.118972445147099</v>
      </c>
      <c r="C65">
        <f t="shared" si="18"/>
        <v>3.673312284641188</v>
      </c>
      <c r="D65">
        <f t="shared" si="19"/>
        <v>5.32255453488825</v>
      </c>
      <c r="E65">
        <f t="shared" si="20"/>
        <v>85.90395624184762</v>
      </c>
      <c r="F65">
        <f t="shared" si="21"/>
        <v>-95.63408800278529</v>
      </c>
      <c r="G65">
        <f t="shared" si="22"/>
        <v>44.38182980704063</v>
      </c>
    </row>
    <row r="66" spans="2:7" ht="12.75">
      <c r="B66">
        <f t="shared" si="23"/>
        <v>13.654440708214327</v>
      </c>
      <c r="C66">
        <f t="shared" si="18"/>
        <v>3.823243398300012</v>
      </c>
      <c r="D66">
        <f t="shared" si="19"/>
        <v>5.708091684296655</v>
      </c>
      <c r="E66">
        <f t="shared" si="20"/>
        <v>91.75422649058486</v>
      </c>
      <c r="F66">
        <f t="shared" si="21"/>
        <v>-96.04038174663611</v>
      </c>
      <c r="G66">
        <f t="shared" si="22"/>
        <v>44.321033310301516</v>
      </c>
    </row>
    <row r="67" spans="2:7" ht="12.75">
      <c r="B67">
        <f t="shared" si="23"/>
        <v>14.189908971281556</v>
      </c>
      <c r="C67">
        <f t="shared" si="18"/>
        <v>3.973174511958836</v>
      </c>
      <c r="D67">
        <f t="shared" si="19"/>
        <v>6.093628833705059</v>
      </c>
      <c r="E67">
        <f t="shared" si="20"/>
        <v>97.62292960389073</v>
      </c>
      <c r="F67">
        <f t="shared" si="21"/>
        <v>-96.46643751253</v>
      </c>
      <c r="G67">
        <f t="shared" si="22"/>
        <v>44.30734828012116</v>
      </c>
    </row>
    <row r="68" spans="2:7" ht="12.75">
      <c r="B68">
        <f>$B$16</f>
        <v>14.725377234348786</v>
      </c>
      <c r="C68">
        <f t="shared" si="18"/>
        <v>4.123105625617661</v>
      </c>
      <c r="D68">
        <f t="shared" si="19"/>
        <v>6.479165983113465</v>
      </c>
      <c r="E68">
        <f t="shared" si="20"/>
        <v>103.5735785965236</v>
      </c>
      <c r="F68">
        <f t="shared" si="21"/>
        <v>-96.91084484098253</v>
      </c>
      <c r="G68">
        <f t="shared" si="22"/>
        <v>44.34641655443721</v>
      </c>
    </row>
    <row r="70" spans="2:7" ht="12.75">
      <c r="B70" t="s">
        <v>12</v>
      </c>
      <c r="C70" t="s">
        <v>22</v>
      </c>
      <c r="D70" t="s">
        <v>23</v>
      </c>
      <c r="E70" t="s">
        <v>4</v>
      </c>
      <c r="F70" t="s">
        <v>10</v>
      </c>
      <c r="G70" t="s">
        <v>9</v>
      </c>
    </row>
    <row r="71" spans="2:7" ht="12.75">
      <c r="B71">
        <v>0.28</v>
      </c>
      <c r="C71">
        <f>B71*$B$16</f>
        <v>4.123105625617661</v>
      </c>
      <c r="D71">
        <f>$B$16-C71-$B$12</f>
        <v>6.479165983113465</v>
      </c>
      <c r="E71">
        <f>180/PI()*ACOS((C71^2+$B$12^2-D71^2)/(2*C71*$B$12))</f>
        <v>103.5735785965236</v>
      </c>
      <c r="F71">
        <f>$B$10+C71*COS(($B$13+E71)*PI()/180)</f>
        <v>-91.03329382057437</v>
      </c>
      <c r="G71">
        <f>$C$10+C71*SIN(($B$13+E71)*PI()/180)</f>
        <v>42.87702879933517</v>
      </c>
    </row>
    <row r="72" spans="2:7" ht="12.75">
      <c r="B72">
        <f>B71+(0.44-0.28)/10</f>
        <v>0.29600000000000004</v>
      </c>
      <c r="C72">
        <f aca="true" t="shared" si="24" ref="C72:C81">B72*$B$16</f>
        <v>4.358711661367241</v>
      </c>
      <c r="D72">
        <f aca="true" t="shared" si="25" ref="D72:D81">$B$16-C72-$B$12</f>
        <v>6.243559947363884</v>
      </c>
      <c r="E72">
        <f aca="true" t="shared" si="26" ref="E72:E81">180/PI()*ACOS((C72^2+$B$12^2-D72^2)/(2*C72*$B$12))</f>
        <v>94.76169281559801</v>
      </c>
      <c r="F72">
        <f aca="true" t="shared" si="27" ref="F72:F81">$B$10+C72*COS(($B$13+E72)*PI()/180)</f>
        <v>-91.70247380751805</v>
      </c>
      <c r="G72">
        <f aca="true" t="shared" si="28" ref="G72:G81">$C$10+C72*SIN(($B$13+E72)*PI()/180)</f>
        <v>42.698268035233966</v>
      </c>
    </row>
    <row r="73" spans="2:7" ht="12.75">
      <c r="B73">
        <f aca="true" t="shared" si="29" ref="B73:B80">B72+(0.44-0.28)/10</f>
        <v>0.31200000000000006</v>
      </c>
      <c r="C73">
        <f t="shared" si="24"/>
        <v>4.594317697116822</v>
      </c>
      <c r="D73">
        <f t="shared" si="25"/>
        <v>6.007953911614302</v>
      </c>
      <c r="E73">
        <f t="shared" si="26"/>
        <v>86.95538492413988</v>
      </c>
      <c r="F73">
        <f t="shared" si="27"/>
        <v>-92.34944757052449</v>
      </c>
      <c r="G73">
        <f t="shared" si="28"/>
        <v>42.60833216688165</v>
      </c>
    </row>
    <row r="74" spans="2:7" ht="12.75">
      <c r="B74">
        <f t="shared" si="29"/>
        <v>0.32800000000000007</v>
      </c>
      <c r="C74">
        <f t="shared" si="24"/>
        <v>4.829923732866403</v>
      </c>
      <c r="D74">
        <f t="shared" si="25"/>
        <v>5.772347875864722</v>
      </c>
      <c r="E74">
        <f t="shared" si="26"/>
        <v>79.86557644908066</v>
      </c>
      <c r="F74">
        <f t="shared" si="27"/>
        <v>-92.97764131847984</v>
      </c>
      <c r="G74">
        <f t="shared" si="28"/>
        <v>42.59351635873371</v>
      </c>
    </row>
    <row r="75" spans="2:7" ht="12.75">
      <c r="B75">
        <f t="shared" si="29"/>
        <v>0.3440000000000001</v>
      </c>
      <c r="C75">
        <f t="shared" si="24"/>
        <v>5.065529768615984</v>
      </c>
      <c r="D75">
        <f t="shared" si="25"/>
        <v>5.536741840115142</v>
      </c>
      <c r="E75">
        <f t="shared" si="26"/>
        <v>73.29910897121106</v>
      </c>
      <c r="F75">
        <f t="shared" si="27"/>
        <v>-93.58899275832002</v>
      </c>
      <c r="G75">
        <f t="shared" si="28"/>
        <v>42.64606978304645</v>
      </c>
    </row>
    <row r="76" spans="2:7" ht="12.75">
      <c r="B76">
        <f t="shared" si="29"/>
        <v>0.3600000000000001</v>
      </c>
      <c r="C76">
        <f t="shared" si="24"/>
        <v>5.301135804365564</v>
      </c>
      <c r="D76">
        <f t="shared" si="25"/>
        <v>5.301135804365562</v>
      </c>
      <c r="E76">
        <f t="shared" si="26"/>
        <v>67.1146195238414</v>
      </c>
      <c r="F76">
        <f t="shared" si="27"/>
        <v>-94.18450885369836</v>
      </c>
      <c r="G76">
        <f t="shared" si="28"/>
        <v>42.76196458520657</v>
      </c>
    </row>
    <row r="77" spans="2:7" ht="12.75">
      <c r="B77">
        <f t="shared" si="29"/>
        <v>0.3760000000000001</v>
      </c>
      <c r="C77">
        <f t="shared" si="24"/>
        <v>5.536741840115145</v>
      </c>
      <c r="D77">
        <f t="shared" si="25"/>
        <v>5.06552976861598</v>
      </c>
      <c r="E77">
        <f t="shared" si="26"/>
        <v>61.19939560649889</v>
      </c>
      <c r="F77">
        <f t="shared" si="27"/>
        <v>-94.76450296240165</v>
      </c>
      <c r="G77">
        <f t="shared" si="28"/>
        <v>42.93994733406686</v>
      </c>
    </row>
    <row r="78" spans="2:7" ht="12.75">
      <c r="B78">
        <f t="shared" si="29"/>
        <v>0.3920000000000001</v>
      </c>
      <c r="C78">
        <f t="shared" si="24"/>
        <v>5.7723478758647255</v>
      </c>
      <c r="D78">
        <f t="shared" si="25"/>
        <v>4.829923732866399</v>
      </c>
      <c r="E78">
        <f t="shared" si="26"/>
        <v>55.45485641095616</v>
      </c>
      <c r="F78">
        <f t="shared" si="27"/>
        <v>-95.3286617266431</v>
      </c>
      <c r="G78">
        <f t="shared" si="28"/>
        <v>43.181271460774525</v>
      </c>
    </row>
    <row r="79" spans="2:7" ht="12.75">
      <c r="B79">
        <f t="shared" si="29"/>
        <v>0.40800000000000014</v>
      </c>
      <c r="C79">
        <f t="shared" si="24"/>
        <v>6.007953911614306</v>
      </c>
      <c r="D79">
        <f t="shared" si="25"/>
        <v>4.594317697116819</v>
      </c>
      <c r="E79">
        <f t="shared" si="26"/>
        <v>49.78495225240549</v>
      </c>
      <c r="F79">
        <f t="shared" si="27"/>
        <v>-95.87597818276939</v>
      </c>
      <c r="G79">
        <f t="shared" si="28"/>
        <v>43.489964819942884</v>
      </c>
    </row>
    <row r="80" spans="2:7" ht="12.75">
      <c r="B80">
        <f t="shared" si="29"/>
        <v>0.42400000000000015</v>
      </c>
      <c r="C80">
        <f t="shared" si="24"/>
        <v>6.243559947363887</v>
      </c>
      <c r="D80">
        <f t="shared" si="25"/>
        <v>4.358711661367239</v>
      </c>
      <c r="E80">
        <f t="shared" si="26"/>
        <v>44.0833217403531</v>
      </c>
      <c r="F80">
        <f t="shared" si="27"/>
        <v>-96.40451462384458</v>
      </c>
      <c r="G80">
        <f t="shared" si="28"/>
        <v>43.8737782393156</v>
      </c>
    </row>
    <row r="81" spans="2:7" ht="12.75">
      <c r="B81">
        <v>0.44</v>
      </c>
      <c r="C81">
        <f t="shared" si="24"/>
        <v>6.479165983113465</v>
      </c>
      <c r="D81">
        <f t="shared" si="25"/>
        <v>4.123105625617659</v>
      </c>
      <c r="E81">
        <f t="shared" si="26"/>
        <v>38.21321070173818</v>
      </c>
      <c r="F81">
        <f t="shared" si="27"/>
        <v>-96.91084484098253</v>
      </c>
      <c r="G81">
        <f t="shared" si="28"/>
        <v>44.34641655443722</v>
      </c>
    </row>
    <row r="83" spans="2:7" ht="12.75">
      <c r="B83" t="s">
        <v>12</v>
      </c>
      <c r="C83" t="s">
        <v>22</v>
      </c>
      <c r="D83" t="s">
        <v>23</v>
      </c>
      <c r="E83" t="s">
        <v>4</v>
      </c>
      <c r="F83" t="s">
        <v>10</v>
      </c>
      <c r="G83" t="s">
        <v>9</v>
      </c>
    </row>
    <row r="84" spans="2:7" ht="12.75">
      <c r="B84">
        <v>0.28</v>
      </c>
      <c r="C84">
        <f>B84*$B$16</f>
        <v>4.123105625617661</v>
      </c>
      <c r="D84">
        <f>$B$16-C84-$B$12</f>
        <v>6.479165983113465</v>
      </c>
      <c r="E84">
        <f>180/PI()*ACOS((C84^2+$B$12^2-D84^2)/(2*C84*$B$12))</f>
        <v>103.5735785965236</v>
      </c>
      <c r="F84">
        <f>$B$10+C84*COS(($B$13-E84)*PI()/180)</f>
        <v>-89.08915515901747</v>
      </c>
      <c r="G84">
        <f>$C$10+C84*SIN(($B$13-E84)*PI()/180)</f>
        <v>50.65358344556279</v>
      </c>
    </row>
    <row r="85" spans="2:7" ht="12.75">
      <c r="B85">
        <f>B84+(0.44-0.28)/10</f>
        <v>0.29600000000000004</v>
      </c>
      <c r="C85">
        <f aca="true" t="shared" si="30" ref="C85:C94">B85*$B$16</f>
        <v>4.358711661367241</v>
      </c>
      <c r="D85">
        <f aca="true" t="shared" si="31" ref="D85:D94">$B$16-C85-$B$12</f>
        <v>6.243559947363884</v>
      </c>
      <c r="E85">
        <f aca="true" t="shared" si="32" ref="E85:E94">180/PI()*ACOS((C85^2+$B$12^2-D85^2)/(2*C85*$B$12))</f>
        <v>94.76169281559801</v>
      </c>
      <c r="F85">
        <f aca="true" t="shared" si="33" ref="F85:F94">$B$10+C85*COS(($B$13-E85)*PI()/180)</f>
        <v>-89.59548537615544</v>
      </c>
      <c r="G85">
        <f aca="true" t="shared" si="34" ref="G85:G94">$C$10+C85*SIN(($B$13-E85)*PI()/180)</f>
        <v>51.12622176068441</v>
      </c>
    </row>
    <row r="86" spans="2:7" ht="12.75">
      <c r="B86">
        <f aca="true" t="shared" si="35" ref="B86:B93">B85+(0.44-0.28)/10</f>
        <v>0.31200000000000006</v>
      </c>
      <c r="C86">
        <f t="shared" si="30"/>
        <v>4.594317697116822</v>
      </c>
      <c r="D86">
        <f t="shared" si="31"/>
        <v>6.007953911614302</v>
      </c>
      <c r="E86">
        <f t="shared" si="32"/>
        <v>86.95538492413988</v>
      </c>
      <c r="F86">
        <f t="shared" si="33"/>
        <v>-90.12402181723063</v>
      </c>
      <c r="G86">
        <f t="shared" si="34"/>
        <v>51.51003518005712</v>
      </c>
    </row>
    <row r="87" spans="2:7" ht="12.75">
      <c r="B87">
        <f t="shared" si="35"/>
        <v>0.32800000000000007</v>
      </c>
      <c r="C87">
        <f t="shared" si="30"/>
        <v>4.829923732866403</v>
      </c>
      <c r="D87">
        <f t="shared" si="31"/>
        <v>5.772347875864722</v>
      </c>
      <c r="E87">
        <f t="shared" si="32"/>
        <v>79.86557644908066</v>
      </c>
      <c r="F87">
        <f t="shared" si="33"/>
        <v>-90.6713382733569</v>
      </c>
      <c r="G87">
        <f t="shared" si="34"/>
        <v>51.818728539225475</v>
      </c>
    </row>
    <row r="88" spans="2:7" ht="12.75">
      <c r="B88">
        <f t="shared" si="35"/>
        <v>0.3440000000000001</v>
      </c>
      <c r="C88">
        <f t="shared" si="30"/>
        <v>5.065529768615984</v>
      </c>
      <c r="D88">
        <f t="shared" si="31"/>
        <v>5.536741840115142</v>
      </c>
      <c r="E88">
        <f t="shared" si="32"/>
        <v>73.29910897121106</v>
      </c>
      <c r="F88">
        <f t="shared" si="33"/>
        <v>-91.23549703759835</v>
      </c>
      <c r="G88">
        <f t="shared" si="34"/>
        <v>52.06005266593314</v>
      </c>
    </row>
    <row r="89" spans="2:7" ht="12.75">
      <c r="B89">
        <f t="shared" si="35"/>
        <v>0.3600000000000001</v>
      </c>
      <c r="C89">
        <f t="shared" si="30"/>
        <v>5.301135804365564</v>
      </c>
      <c r="D89">
        <f t="shared" si="31"/>
        <v>5.301135804365562</v>
      </c>
      <c r="E89">
        <f t="shared" si="32"/>
        <v>67.1146195238414</v>
      </c>
      <c r="F89">
        <f t="shared" si="33"/>
        <v>-91.81549114630164</v>
      </c>
      <c r="G89">
        <f t="shared" si="34"/>
        <v>52.23803541479343</v>
      </c>
    </row>
    <row r="90" spans="2:7" ht="12.75">
      <c r="B90">
        <f t="shared" si="35"/>
        <v>0.3760000000000001</v>
      </c>
      <c r="C90">
        <f t="shared" si="30"/>
        <v>5.536741840115145</v>
      </c>
      <c r="D90">
        <f t="shared" si="31"/>
        <v>5.06552976861598</v>
      </c>
      <c r="E90">
        <f t="shared" si="32"/>
        <v>61.19939560649889</v>
      </c>
      <c r="F90">
        <f t="shared" si="33"/>
        <v>-92.41100724167998</v>
      </c>
      <c r="G90">
        <f t="shared" si="34"/>
        <v>52.35393021695355</v>
      </c>
    </row>
    <row r="91" spans="2:7" ht="12.75">
      <c r="B91">
        <f t="shared" si="35"/>
        <v>0.3920000000000001</v>
      </c>
      <c r="C91">
        <f t="shared" si="30"/>
        <v>5.7723478758647255</v>
      </c>
      <c r="D91">
        <f t="shared" si="31"/>
        <v>4.829923732866399</v>
      </c>
      <c r="E91">
        <f t="shared" si="32"/>
        <v>55.45485641095616</v>
      </c>
      <c r="F91">
        <f t="shared" si="33"/>
        <v>-93.02235868152016</v>
      </c>
      <c r="G91">
        <f t="shared" si="34"/>
        <v>52.40648364126629</v>
      </c>
    </row>
    <row r="92" spans="2:7" ht="12.75">
      <c r="B92">
        <f t="shared" si="35"/>
        <v>0.40800000000000014</v>
      </c>
      <c r="C92">
        <f t="shared" si="30"/>
        <v>6.007953911614306</v>
      </c>
      <c r="D92">
        <f t="shared" si="31"/>
        <v>4.594317697116819</v>
      </c>
      <c r="E92">
        <f t="shared" si="32"/>
        <v>49.78495225240549</v>
      </c>
      <c r="F92">
        <f t="shared" si="33"/>
        <v>-93.65055242947552</v>
      </c>
      <c r="G92">
        <f t="shared" si="34"/>
        <v>52.39166783311835</v>
      </c>
    </row>
    <row r="93" spans="2:7" ht="12.75">
      <c r="B93">
        <f t="shared" si="35"/>
        <v>0.42400000000000015</v>
      </c>
      <c r="C93">
        <f t="shared" si="30"/>
        <v>6.243559947363887</v>
      </c>
      <c r="D93">
        <f t="shared" si="31"/>
        <v>4.358711661367239</v>
      </c>
      <c r="E93">
        <f t="shared" si="32"/>
        <v>44.0833217403531</v>
      </c>
      <c r="F93">
        <f t="shared" si="33"/>
        <v>-94.29752619248197</v>
      </c>
      <c r="G93">
        <f t="shared" si="34"/>
        <v>52.301731964766034</v>
      </c>
    </row>
    <row r="94" spans="2:7" ht="12.75">
      <c r="B94">
        <v>0.44</v>
      </c>
      <c r="C94">
        <f t="shared" si="30"/>
        <v>6.479165983113465</v>
      </c>
      <c r="D94">
        <f t="shared" si="31"/>
        <v>4.123105625617659</v>
      </c>
      <c r="E94">
        <f t="shared" si="32"/>
        <v>38.21321070173818</v>
      </c>
      <c r="F94">
        <f t="shared" si="33"/>
        <v>-94.96670617942563</v>
      </c>
      <c r="G94">
        <f t="shared" si="34"/>
        <v>52.12297120066483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2"/>
  <sheetViews>
    <sheetView workbookViewId="0" topLeftCell="A1">
      <selection activeCell="L15" sqref="L15"/>
    </sheetView>
  </sheetViews>
  <sheetFormatPr defaultColWidth="9.140625" defaultRowHeight="12.75"/>
  <cols>
    <col min="1" max="1" width="23.7109375" style="0" customWidth="1"/>
    <col min="2" max="2" width="14.140625" style="0" customWidth="1"/>
  </cols>
  <sheetData>
    <row r="3" spans="1:2" ht="12.75">
      <c r="A3" t="s">
        <v>0</v>
      </c>
      <c r="B3">
        <v>33</v>
      </c>
    </row>
    <row r="4" spans="1:2" ht="12.75">
      <c r="A4" t="s">
        <v>1</v>
      </c>
      <c r="B4">
        <f>B3/(1-2*0.28)</f>
        <v>75.00000000000001</v>
      </c>
    </row>
    <row r="5" spans="1:2" ht="12.75">
      <c r="A5" t="s">
        <v>2</v>
      </c>
      <c r="B5">
        <f>B3/0.28</f>
        <v>117.85714285714285</v>
      </c>
    </row>
    <row r="6" spans="1:2" ht="12.75">
      <c r="A6" t="s">
        <v>7</v>
      </c>
      <c r="B6">
        <f>180/PI()*ACOS(22/28)</f>
        <v>38.21321070173819</v>
      </c>
    </row>
    <row r="7" spans="1:2" ht="12.75">
      <c r="A7" t="s">
        <v>8</v>
      </c>
      <c r="B7">
        <f>180/PI()*ACOS(14/36)</f>
        <v>67.11461952384143</v>
      </c>
    </row>
    <row r="9" spans="2:6" ht="12.75">
      <c r="B9" t="s">
        <v>10</v>
      </c>
      <c r="C9" t="s">
        <v>9</v>
      </c>
      <c r="D9" t="s">
        <v>3</v>
      </c>
      <c r="E9" t="s">
        <v>12</v>
      </c>
      <c r="F9" t="s">
        <v>4</v>
      </c>
    </row>
    <row r="10" spans="1:3" ht="12.75">
      <c r="A10" t="s">
        <v>5</v>
      </c>
      <c r="B10">
        <v>-91</v>
      </c>
      <c r="C10">
        <v>43</v>
      </c>
    </row>
    <row r="11" spans="1:6" ht="12.75">
      <c r="A11" t="s">
        <v>6</v>
      </c>
      <c r="B11">
        <v>-97</v>
      </c>
      <c r="C11">
        <v>45</v>
      </c>
      <c r="D11">
        <f>SQRT((C11-C10)^2+(B11-B10)^2)</f>
        <v>6.324555320336759</v>
      </c>
      <c r="E11">
        <f>D11/$D$14</f>
        <v>0.4399999999999997</v>
      </c>
      <c r="F11">
        <f>IF(B11=B10,IF(C11&gt;C10,90,270),IF(B11&gt;B10,180/PI()*ATAN((C11-C10)/(B11-B10)),180+180/PI()*ATAN((C11-C10)/(B11-B10))))</f>
        <v>161.56505117707798</v>
      </c>
    </row>
    <row r="12" spans="1:5" ht="12.75">
      <c r="A12" t="s">
        <v>11</v>
      </c>
      <c r="B12">
        <f>B10+D11*28/44*COS((F11+$B$6)*PI()/180)</f>
        <v>-94.78729582162222</v>
      </c>
      <c r="C12">
        <f>C10+D11*28/44*SIN((F11+$B$6)*PI()/180)</f>
        <v>41.638112535133345</v>
      </c>
      <c r="D12">
        <f>SQRT((C12-C11)^2+(B12-B11)^2)</f>
        <v>4.024717022032483</v>
      </c>
      <c r="E12">
        <f>D12/$D$14</f>
        <v>0.27999999999999986</v>
      </c>
    </row>
    <row r="13" spans="2:5" ht="12.75">
      <c r="B13">
        <f>B10</f>
        <v>-91</v>
      </c>
      <c r="C13">
        <f>C10</f>
        <v>43</v>
      </c>
      <c r="D13">
        <f>SQRT((C13-C12)^2+(B13-B12)^2)</f>
        <v>4.02471702203249</v>
      </c>
      <c r="E13">
        <f>D13/$D$14</f>
        <v>0.28000000000000036</v>
      </c>
    </row>
    <row r="14" ht="12.75">
      <c r="D14">
        <f>SUM(D11:D13)</f>
        <v>14.373989364401734</v>
      </c>
    </row>
    <row r="16" spans="2:3" ht="12.75">
      <c r="B16">
        <f>B10</f>
        <v>-91</v>
      </c>
      <c r="C16">
        <f>C10</f>
        <v>43</v>
      </c>
    </row>
    <row r="17" spans="2:6" ht="12.75">
      <c r="B17">
        <f>B11</f>
        <v>-97</v>
      </c>
      <c r="C17">
        <f>C11</f>
        <v>45</v>
      </c>
      <c r="D17">
        <f>SQRT((C17-C16)^2+(B17-B16)^2)</f>
        <v>6.324555320336759</v>
      </c>
      <c r="E17">
        <f>D17/$D$20</f>
        <v>0.4399999999999997</v>
      </c>
      <c r="F17">
        <f>IF(B17=B16,IF(C17&gt;C16,90,270),IF(B17&gt;B16,180/PI()*ATAN((C17-C16)/(B17-B16)),180+180/PI()*ATAN((C17-C16)/(B17-B16))))</f>
        <v>161.56505117707798</v>
      </c>
    </row>
    <row r="18" spans="2:5" ht="12.75">
      <c r="B18">
        <f>B16+D17*28/44*COS((F17-$B$6)*PI()/180)</f>
        <v>-93.21270417837778</v>
      </c>
      <c r="C18">
        <f>C16+D17*28/44*SIN((F17-$B$6)*PI()/180)</f>
        <v>46.361887464866655</v>
      </c>
      <c r="D18">
        <f>SQRT((C18-C17)^2+(B18-B17)^2)</f>
        <v>4.02471702203249</v>
      </c>
      <c r="E18">
        <f>D18/$D$20</f>
        <v>0.28000000000000036</v>
      </c>
    </row>
    <row r="19" spans="2:5" ht="12.75">
      <c r="B19">
        <f>B16</f>
        <v>-91</v>
      </c>
      <c r="C19">
        <f>C16</f>
        <v>43</v>
      </c>
      <c r="D19">
        <f>SQRT((C19-C18)^2+(B19-B18)^2)</f>
        <v>4.024717022032483</v>
      </c>
      <c r="E19">
        <f>D19/$D$20</f>
        <v>0.27999999999999986</v>
      </c>
    </row>
    <row r="20" ht="12.75">
      <c r="D20">
        <f>SUM(D17:D19)</f>
        <v>14.373989364401734</v>
      </c>
    </row>
    <row r="22" spans="2:3" ht="12.75">
      <c r="B22">
        <f>B16</f>
        <v>-91</v>
      </c>
      <c r="C22">
        <f>C16</f>
        <v>43</v>
      </c>
    </row>
    <row r="23" spans="2:6" ht="12.75">
      <c r="B23">
        <f>B17</f>
        <v>-97</v>
      </c>
      <c r="C23">
        <f>C17</f>
        <v>45</v>
      </c>
      <c r="D23">
        <f>SQRT((C23-C22)^2+(B23-B22)^2)</f>
        <v>6.324555320336759</v>
      </c>
      <c r="E23">
        <f>D23/$D$26</f>
        <v>0.2800000000000001</v>
      </c>
      <c r="F23">
        <f>IF(B23=B22,IF(C23&gt;C22,90,270),IF(B23&gt;B22,180/PI()*ATAN((C23-C22)/(B23-B22)),180+180/PI()*ATAN((C23-C22)/(B23-B22))))</f>
        <v>161.56505117707798</v>
      </c>
    </row>
    <row r="24" spans="2:5" ht="12.75">
      <c r="B24">
        <f>B22+D23*36/28*COS((F23+$B$7)*PI()/180)</f>
        <v>-96.36901770739672</v>
      </c>
      <c r="C24">
        <f>C22+D23*36/28*SIN((F23+$B$7)*PI()/180)</f>
        <v>36.89294687780986</v>
      </c>
      <c r="D24">
        <f>SQRT((C24-C23)^2+(B24-B23)^2)</f>
        <v>8.131571126147255</v>
      </c>
      <c r="E24">
        <f>D24/$D$26</f>
        <v>0.3599999999999998</v>
      </c>
    </row>
    <row r="25" spans="2:5" ht="12.75">
      <c r="B25">
        <f>B22</f>
        <v>-91</v>
      </c>
      <c r="C25">
        <f>C22</f>
        <v>43</v>
      </c>
      <c r="D25">
        <f>SQRT((C25-C24)^2+(B25-B24)^2)</f>
        <v>8.131571126147263</v>
      </c>
      <c r="E25">
        <f>D25/$D$26</f>
        <v>0.3600000000000001</v>
      </c>
    </row>
    <row r="26" ht="12.75">
      <c r="D26">
        <f>SUM(D23:D25)</f>
        <v>22.587697572631278</v>
      </c>
    </row>
    <row r="28" spans="2:3" ht="12.75">
      <c r="B28">
        <f>B22</f>
        <v>-91</v>
      </c>
      <c r="C28">
        <f>C22</f>
        <v>43</v>
      </c>
    </row>
    <row r="29" spans="2:6" ht="12.75">
      <c r="B29">
        <f>B23</f>
        <v>-97</v>
      </c>
      <c r="C29">
        <f>C23</f>
        <v>45</v>
      </c>
      <c r="D29">
        <f>SQRT((C29-C28)^2+(B29-B28)^2)</f>
        <v>6.324555320336759</v>
      </c>
      <c r="E29">
        <f>D29/$D$32</f>
        <v>0.28</v>
      </c>
      <c r="F29">
        <f>IF(B29=B28,IF(C29&gt;C28,90,270),IF(B29&gt;B28,180/PI()*ATAN((C29-C28)/(B29-B28)),180+180/PI()*ATAN((C29-C28)/(B29-B28))))</f>
        <v>161.56505117707798</v>
      </c>
    </row>
    <row r="30" spans="2:5" ht="12.75">
      <c r="B30">
        <f>B28+D29*36/28*COS((F29-$B$7)*PI()/180)</f>
        <v>-91.63098229260329</v>
      </c>
      <c r="C30">
        <f>C28+D29*36/28*SIN((F29-$B$7)*PI()/180)</f>
        <v>51.107053122190145</v>
      </c>
      <c r="D30">
        <f>SQRT((C30-C29)^2+(B30-B29)^2)</f>
        <v>8.131571126147259</v>
      </c>
      <c r="E30">
        <f>D30/$D$32</f>
        <v>0.3599999999999999</v>
      </c>
    </row>
    <row r="31" spans="2:5" ht="12.75">
      <c r="B31">
        <f>B28</f>
        <v>-91</v>
      </c>
      <c r="C31">
        <f>C28</f>
        <v>43</v>
      </c>
      <c r="D31">
        <f>SQRT((C31-C30)^2+(B31-B30)^2)</f>
        <v>8.131571126147264</v>
      </c>
      <c r="E31">
        <f>D31/$D$32</f>
        <v>0.36000000000000015</v>
      </c>
    </row>
    <row r="32" ht="12.75">
      <c r="D32">
        <f>SUM(D29:D31)</f>
        <v>22.58769757263128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E. Remde</cp:lastModifiedBy>
  <cp:lastPrinted>1997-05-13T18:50:33Z</cp:lastPrinted>
  <dcterms:created xsi:type="dcterms:W3CDTF">1997-05-13T14:01:38Z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